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455" activeTab="3"/>
  </bookViews>
  <sheets>
    <sheet name="Sheet1" sheetId="1" r:id="rId1"/>
    <sheet name="P&amp;M" sheetId="8" r:id="rId2"/>
    <sheet name="Office equipment" sheetId="6" r:id="rId3"/>
    <sheet name="Furniture &amp; Fixtures" sheetId="5" r:id="rId4"/>
    <sheet name="Final Summary" sheetId="9" r:id="rId5"/>
  </sheets>
  <externalReferences>
    <externalReference r:id="rId6"/>
  </externalReferences>
  <definedNames>
    <definedName name="_xlnm._FilterDatabase" localSheetId="3" hidden="1">'Furniture &amp; Fixtures'!$B$4:$N$63</definedName>
    <definedName name="_xlnm._FilterDatabase" localSheetId="2" hidden="1">'Office equipment'!$C$3:$O$100</definedName>
    <definedName name="_xlnm._FilterDatabase" localSheetId="1" hidden="1">'P&amp;M'!$A$3:$P$94</definedName>
    <definedName name="_xlnm._FilterDatabase" localSheetId="0" hidden="1">Sheet1!$A$1:$G$275</definedName>
  </definedNames>
  <calcPr calcId="152511"/>
</workbook>
</file>

<file path=xl/calcChain.xml><?xml version="1.0" encoding="utf-8"?>
<calcChain xmlns="http://schemas.openxmlformats.org/spreadsheetml/2006/main">
  <c r="J5" i="8" l="1"/>
  <c r="J6" i="8"/>
  <c r="J7" i="8"/>
  <c r="J4" i="8"/>
  <c r="K73" i="6" l="1"/>
  <c r="K65" i="6"/>
  <c r="K63" i="6"/>
  <c r="K54" i="6"/>
  <c r="K53" i="6"/>
  <c r="K52" i="6"/>
  <c r="K51" i="6"/>
  <c r="K50" i="6"/>
  <c r="K49" i="6"/>
  <c r="K48" i="6"/>
  <c r="K47" i="6"/>
  <c r="K46" i="6"/>
  <c r="K45" i="6"/>
  <c r="K15" i="6"/>
  <c r="J61" i="8"/>
  <c r="J63" i="8"/>
  <c r="J55" i="8"/>
  <c r="J56" i="8"/>
  <c r="J57" i="8"/>
  <c r="J58" i="8"/>
  <c r="J59" i="8"/>
  <c r="J60" i="8"/>
  <c r="J62" i="8"/>
  <c r="J64" i="8"/>
  <c r="J65" i="8"/>
  <c r="J66" i="8"/>
  <c r="J67" i="8"/>
  <c r="J68" i="8"/>
  <c r="J69" i="8"/>
  <c r="J70" i="8"/>
  <c r="J54" i="8"/>
  <c r="J82" i="8"/>
  <c r="J26" i="8"/>
  <c r="J25" i="8"/>
  <c r="J24" i="8"/>
  <c r="J23" i="8" l="1"/>
  <c r="J22" i="8"/>
  <c r="M6" i="5" l="1"/>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5" i="5"/>
  <c r="O99" i="6"/>
  <c r="O98" i="6"/>
  <c r="O95" i="6"/>
  <c r="O94" i="6"/>
  <c r="O92" i="6"/>
  <c r="O91" i="6"/>
  <c r="O90" i="6"/>
  <c r="O89" i="6"/>
  <c r="O88" i="6"/>
  <c r="O87" i="6"/>
  <c r="O86" i="6"/>
  <c r="O85" i="6"/>
  <c r="O84" i="6"/>
  <c r="O83" i="6"/>
  <c r="O82" i="6"/>
  <c r="O81" i="6"/>
  <c r="O80" i="6"/>
  <c r="O79" i="6"/>
  <c r="O78" i="6"/>
  <c r="O77" i="6"/>
  <c r="O71" i="6"/>
  <c r="O66" i="6"/>
  <c r="O64" i="6"/>
  <c r="O62" i="6"/>
  <c r="O60" i="6"/>
  <c r="O58" i="6"/>
  <c r="O57"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4" i="6"/>
  <c r="O13" i="6"/>
  <c r="O12" i="6"/>
  <c r="O11" i="6"/>
  <c r="O10" i="6"/>
  <c r="O9" i="6"/>
  <c r="O8" i="6"/>
  <c r="O7" i="6"/>
  <c r="O6" i="6"/>
  <c r="O5" i="6"/>
  <c r="O4" i="6"/>
  <c r="J86" i="8"/>
  <c r="J51" i="8"/>
  <c r="J92" i="8"/>
  <c r="J74" i="8"/>
  <c r="J73" i="8"/>
  <c r="J72" i="8"/>
  <c r="J87" i="8"/>
  <c r="J89" i="8"/>
  <c r="J85" i="8"/>
  <c r="J83" i="8"/>
  <c r="J81" i="8"/>
  <c r="J80" i="8"/>
  <c r="J77" i="8"/>
  <c r="J50" i="8"/>
  <c r="J49" i="8"/>
  <c r="J48" i="8"/>
  <c r="J45" i="8"/>
  <c r="J30" i="8"/>
  <c r="J16" i="8"/>
  <c r="J11" i="8"/>
  <c r="J29" i="8"/>
  <c r="J42" i="8"/>
  <c r="J38" i="8"/>
  <c r="J37" i="8"/>
  <c r="J34" i="8"/>
  <c r="J36" i="8"/>
  <c r="J35" i="8"/>
  <c r="J33" i="8"/>
  <c r="J41" i="8"/>
  <c r="J40" i="8"/>
  <c r="J31" i="8"/>
  <c r="J28" i="8"/>
  <c r="J27" i="8"/>
  <c r="J21" i="8"/>
  <c r="J20" i="8"/>
  <c r="J19" i="8"/>
  <c r="J18" i="8"/>
  <c r="J17" i="8"/>
  <c r="J15" i="8"/>
  <c r="J14" i="8"/>
  <c r="J13" i="8"/>
  <c r="J12" i="8"/>
  <c r="J10" i="8"/>
  <c r="J9" i="8"/>
  <c r="J8" i="8"/>
  <c r="J100" i="6" l="1"/>
  <c r="J9" i="9" s="1"/>
  <c r="K99" i="6"/>
  <c r="K98" i="6"/>
  <c r="L99" i="6"/>
  <c r="L98" i="6"/>
  <c r="H98" i="6"/>
  <c r="H99" i="6"/>
  <c r="I63" i="5"/>
  <c r="J10" i="9" s="1"/>
  <c r="K5" i="5"/>
  <c r="K6" i="5"/>
  <c r="K7" i="5"/>
  <c r="K8" i="5"/>
  <c r="K9" i="5"/>
  <c r="K10" i="5"/>
  <c r="K11" i="5"/>
  <c r="K12" i="5"/>
  <c r="K13" i="5"/>
  <c r="K14" i="5"/>
  <c r="K15" i="5"/>
  <c r="K16" i="5"/>
  <c r="K17" i="5"/>
  <c r="K18" i="5"/>
  <c r="K19" i="5"/>
  <c r="K20" i="5"/>
  <c r="L20" i="5" s="1"/>
  <c r="N20" i="5" s="1"/>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4" i="6"/>
  <c r="M4" i="6" l="1"/>
  <c r="N4" i="6" s="1"/>
  <c r="L56" i="5"/>
  <c r="N56" i="5" s="1"/>
  <c r="L52" i="5"/>
  <c r="N52" i="5" s="1"/>
  <c r="L40" i="5"/>
  <c r="N40" i="5" s="1"/>
  <c r="L36" i="5"/>
  <c r="N36" i="5" s="1"/>
  <c r="L24" i="5"/>
  <c r="N24" i="5" s="1"/>
  <c r="L48" i="5"/>
  <c r="N48" i="5" s="1"/>
  <c r="L44" i="5"/>
  <c r="N44" i="5" s="1"/>
  <c r="L32" i="5"/>
  <c r="N32" i="5" s="1"/>
  <c r="L8" i="5"/>
  <c r="N8" i="5" s="1"/>
  <c r="J63" i="5"/>
  <c r="L28" i="5"/>
  <c r="N28" i="5" s="1"/>
  <c r="L16" i="5"/>
  <c r="N16" i="5" s="1"/>
  <c r="L12" i="5"/>
  <c r="N12" i="5" s="1"/>
  <c r="L60" i="5"/>
  <c r="N60" i="5" s="1"/>
  <c r="L59" i="5"/>
  <c r="N59" i="5" s="1"/>
  <c r="L55" i="5"/>
  <c r="N55" i="5" s="1"/>
  <c r="L51" i="5"/>
  <c r="N51" i="5" s="1"/>
  <c r="L47" i="5"/>
  <c r="N47" i="5" s="1"/>
  <c r="L43" i="5"/>
  <c r="N43" i="5" s="1"/>
  <c r="L39" i="5"/>
  <c r="N39" i="5" s="1"/>
  <c r="L35" i="5"/>
  <c r="N35" i="5" s="1"/>
  <c r="L31" i="5"/>
  <c r="N31" i="5" s="1"/>
  <c r="L27" i="5"/>
  <c r="N27" i="5" s="1"/>
  <c r="L23" i="5"/>
  <c r="N23" i="5" s="1"/>
  <c r="L19" i="5"/>
  <c r="N19" i="5" s="1"/>
  <c r="L15" i="5"/>
  <c r="N15" i="5" s="1"/>
  <c r="L11" i="5"/>
  <c r="N11" i="5" s="1"/>
  <c r="L7" i="5"/>
  <c r="N7" i="5" s="1"/>
  <c r="L5" i="5"/>
  <c r="L62" i="5"/>
  <c r="N62" i="5" s="1"/>
  <c r="L58" i="5"/>
  <c r="N58" i="5" s="1"/>
  <c r="L54" i="5"/>
  <c r="N54" i="5" s="1"/>
  <c r="L50" i="5"/>
  <c r="N50" i="5" s="1"/>
  <c r="L46" i="5"/>
  <c r="N46" i="5" s="1"/>
  <c r="L42" i="5"/>
  <c r="N42" i="5" s="1"/>
  <c r="L38" i="5"/>
  <c r="N38" i="5" s="1"/>
  <c r="L34" i="5"/>
  <c r="N34" i="5" s="1"/>
  <c r="L30" i="5"/>
  <c r="N30" i="5" s="1"/>
  <c r="L26" i="5"/>
  <c r="N26" i="5" s="1"/>
  <c r="L22" i="5"/>
  <c r="N22" i="5" s="1"/>
  <c r="L18" i="5"/>
  <c r="N18" i="5" s="1"/>
  <c r="L14" i="5"/>
  <c r="N14" i="5" s="1"/>
  <c r="L10" i="5"/>
  <c r="N10" i="5" s="1"/>
  <c r="L6" i="5"/>
  <c r="N6" i="5" s="1"/>
  <c r="L61" i="5"/>
  <c r="N61" i="5" s="1"/>
  <c r="L57" i="5"/>
  <c r="N57" i="5" s="1"/>
  <c r="L53" i="5"/>
  <c r="N53" i="5" s="1"/>
  <c r="L49" i="5"/>
  <c r="N49" i="5" s="1"/>
  <c r="L45" i="5"/>
  <c r="N45" i="5" s="1"/>
  <c r="L41" i="5"/>
  <c r="N41" i="5" s="1"/>
  <c r="L37" i="5"/>
  <c r="N37" i="5" s="1"/>
  <c r="L33" i="5"/>
  <c r="N33" i="5" s="1"/>
  <c r="L29" i="5"/>
  <c r="N29" i="5" s="1"/>
  <c r="L25" i="5"/>
  <c r="N25" i="5" s="1"/>
  <c r="L21" i="5"/>
  <c r="N21" i="5" s="1"/>
  <c r="L17" i="5"/>
  <c r="N17" i="5" s="1"/>
  <c r="L13" i="5"/>
  <c r="N13" i="5" s="1"/>
  <c r="L9" i="5"/>
  <c r="N9" i="5" s="1"/>
  <c r="M97" i="6"/>
  <c r="M93" i="6"/>
  <c r="M89" i="6"/>
  <c r="M85" i="6"/>
  <c r="M81" i="6"/>
  <c r="M77" i="6"/>
  <c r="M73" i="6"/>
  <c r="M69" i="6"/>
  <c r="M65" i="6"/>
  <c r="M61" i="6"/>
  <c r="M57" i="6"/>
  <c r="M53" i="6"/>
  <c r="M49" i="6"/>
  <c r="M45" i="6"/>
  <c r="M41" i="6"/>
  <c r="M37" i="6"/>
  <c r="M33" i="6"/>
  <c r="M29" i="6"/>
  <c r="M25" i="6"/>
  <c r="M21" i="6"/>
  <c r="M17" i="6"/>
  <c r="M13" i="6"/>
  <c r="M9" i="6"/>
  <c r="M5" i="6"/>
  <c r="M92" i="6"/>
  <c r="M84" i="6"/>
  <c r="M72" i="6"/>
  <c r="M60" i="6"/>
  <c r="M52" i="6"/>
  <c r="M40" i="6"/>
  <c r="M12" i="6"/>
  <c r="M95" i="6"/>
  <c r="M91" i="6"/>
  <c r="M87" i="6"/>
  <c r="M83" i="6"/>
  <c r="M79" i="6"/>
  <c r="M75" i="6"/>
  <c r="M71" i="6"/>
  <c r="M67" i="6"/>
  <c r="M63" i="6"/>
  <c r="M59" i="6"/>
  <c r="M55" i="6"/>
  <c r="M51" i="6"/>
  <c r="M47" i="6"/>
  <c r="M43" i="6"/>
  <c r="M39" i="6"/>
  <c r="M35" i="6"/>
  <c r="M31" i="6"/>
  <c r="M27" i="6"/>
  <c r="M23" i="6"/>
  <c r="N23" i="6" s="1"/>
  <c r="M19" i="6"/>
  <c r="M15" i="6"/>
  <c r="M11" i="6"/>
  <c r="M7" i="6"/>
  <c r="M96" i="6"/>
  <c r="M88" i="6"/>
  <c r="M80" i="6"/>
  <c r="M76" i="6"/>
  <c r="M68" i="6"/>
  <c r="M64" i="6"/>
  <c r="M56" i="6"/>
  <c r="M48" i="6"/>
  <c r="M44" i="6"/>
  <c r="M36" i="6"/>
  <c r="M32" i="6"/>
  <c r="M28" i="6"/>
  <c r="M24" i="6"/>
  <c r="N24" i="6" s="1"/>
  <c r="M20" i="6"/>
  <c r="M16" i="6"/>
  <c r="M8" i="6"/>
  <c r="M98" i="6"/>
  <c r="M94" i="6"/>
  <c r="M82" i="6"/>
  <c r="M66" i="6"/>
  <c r="M54" i="6"/>
  <c r="M46" i="6"/>
  <c r="M38" i="6"/>
  <c r="M30" i="6"/>
  <c r="M22" i="6"/>
  <c r="M14" i="6"/>
  <c r="M10" i="6"/>
  <c r="M90" i="6"/>
  <c r="M86" i="6"/>
  <c r="M78" i="6"/>
  <c r="M74" i="6"/>
  <c r="M70" i="6"/>
  <c r="M62" i="6"/>
  <c r="M58" i="6"/>
  <c r="M50" i="6"/>
  <c r="M42" i="6"/>
  <c r="M34" i="6"/>
  <c r="M26" i="6"/>
  <c r="M18" i="6"/>
  <c r="M6" i="6"/>
  <c r="M99" i="6"/>
  <c r="K100" i="6"/>
  <c r="I94" i="8"/>
  <c r="J8" i="9" s="1"/>
  <c r="J11" i="9" s="1"/>
  <c r="K4" i="8"/>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M63" i="5" l="1"/>
  <c r="N5" i="5"/>
  <c r="N63" i="5" s="1"/>
  <c r="L10" i="9" s="1"/>
  <c r="L63" i="5"/>
  <c r="N42" i="6"/>
  <c r="N70" i="6"/>
  <c r="O70" i="6" s="1"/>
  <c r="N90" i="6"/>
  <c r="N30" i="6"/>
  <c r="N66" i="6"/>
  <c r="N8" i="6"/>
  <c r="N28" i="6"/>
  <c r="N48" i="6"/>
  <c r="O48" i="6" s="1"/>
  <c r="N76" i="6"/>
  <c r="O76" i="6" s="1"/>
  <c r="N7" i="6"/>
  <c r="N39" i="6"/>
  <c r="N55" i="6"/>
  <c r="O55" i="6" s="1"/>
  <c r="N71" i="6"/>
  <c r="N87" i="6"/>
  <c r="N40" i="6"/>
  <c r="N84" i="6"/>
  <c r="N9" i="6"/>
  <c r="N25" i="6"/>
  <c r="N41" i="6"/>
  <c r="N57" i="6"/>
  <c r="N73" i="6"/>
  <c r="O73" i="6" s="1"/>
  <c r="N89" i="6"/>
  <c r="N18" i="6"/>
  <c r="N50" i="6"/>
  <c r="O50" i="6" s="1"/>
  <c r="N74" i="6"/>
  <c r="O74" i="6" s="1"/>
  <c r="N10" i="6"/>
  <c r="N38" i="6"/>
  <c r="N82" i="6"/>
  <c r="N16" i="6"/>
  <c r="N32" i="6"/>
  <c r="N56" i="6"/>
  <c r="O56" i="6" s="1"/>
  <c r="N80" i="6"/>
  <c r="N11" i="6"/>
  <c r="N27" i="6"/>
  <c r="N43" i="6"/>
  <c r="N59" i="6"/>
  <c r="O59" i="6" s="1"/>
  <c r="N75" i="6"/>
  <c r="O75" i="6" s="1"/>
  <c r="N91" i="6"/>
  <c r="N52" i="6"/>
  <c r="O52" i="6" s="1"/>
  <c r="N92" i="6"/>
  <c r="N13" i="6"/>
  <c r="N29" i="6"/>
  <c r="N45" i="6"/>
  <c r="O45" i="6" s="1"/>
  <c r="N61" i="6"/>
  <c r="O61" i="6" s="1"/>
  <c r="N77" i="6"/>
  <c r="N93" i="6"/>
  <c r="O93" i="6" s="1"/>
  <c r="N26" i="6"/>
  <c r="N58" i="6"/>
  <c r="N78" i="6"/>
  <c r="N14" i="6"/>
  <c r="N46" i="6"/>
  <c r="O46" i="6" s="1"/>
  <c r="N94" i="6"/>
  <c r="N20" i="6"/>
  <c r="N36" i="6"/>
  <c r="N64" i="6"/>
  <c r="N88" i="6"/>
  <c r="N15" i="6"/>
  <c r="O15" i="6" s="1"/>
  <c r="N31" i="6"/>
  <c r="N47" i="6"/>
  <c r="O47" i="6" s="1"/>
  <c r="N63" i="6"/>
  <c r="O63" i="6" s="1"/>
  <c r="N79" i="6"/>
  <c r="N95" i="6"/>
  <c r="N60" i="6"/>
  <c r="N99" i="6"/>
  <c r="N17" i="6"/>
  <c r="N33" i="6"/>
  <c r="N49" i="6"/>
  <c r="O49" i="6" s="1"/>
  <c r="N65" i="6"/>
  <c r="O65" i="6" s="1"/>
  <c r="N81" i="6"/>
  <c r="N97" i="6"/>
  <c r="O97" i="6" s="1"/>
  <c r="N6" i="6"/>
  <c r="N34" i="6"/>
  <c r="N62" i="6"/>
  <c r="N86" i="6"/>
  <c r="N22" i="6"/>
  <c r="N54" i="6"/>
  <c r="O54" i="6" s="1"/>
  <c r="N44" i="6"/>
  <c r="N68" i="6"/>
  <c r="O68" i="6" s="1"/>
  <c r="N96" i="6"/>
  <c r="O96" i="6" s="1"/>
  <c r="N19" i="6"/>
  <c r="N35" i="6"/>
  <c r="N51" i="6"/>
  <c r="O51" i="6" s="1"/>
  <c r="N67" i="6"/>
  <c r="O67" i="6" s="1"/>
  <c r="N83" i="6"/>
  <c r="N12" i="6"/>
  <c r="N72" i="6"/>
  <c r="O72" i="6" s="1"/>
  <c r="N5" i="6"/>
  <c r="N21" i="6"/>
  <c r="N37" i="6"/>
  <c r="N53" i="6"/>
  <c r="O53" i="6" s="1"/>
  <c r="N69" i="6"/>
  <c r="O69" i="6" s="1"/>
  <c r="N85" i="6"/>
  <c r="N98" i="6"/>
  <c r="M100" i="6"/>
  <c r="K9" i="9"/>
  <c r="K10" i="9"/>
  <c r="G4" i="8"/>
  <c r="L4" i="8" s="1"/>
  <c r="M4" i="8" s="1"/>
  <c r="N4" i="8" s="1"/>
  <c r="G5" i="8"/>
  <c r="L5" i="8" s="1"/>
  <c r="G6" i="8"/>
  <c r="G7" i="8"/>
  <c r="G8" i="8"/>
  <c r="G9" i="8"/>
  <c r="G10" i="8"/>
  <c r="L10" i="8" s="1"/>
  <c r="G11" i="8"/>
  <c r="G12" i="8"/>
  <c r="G13" i="8"/>
  <c r="L13" i="8" s="1"/>
  <c r="G14" i="8"/>
  <c r="G15" i="8"/>
  <c r="G16" i="8"/>
  <c r="G17" i="8"/>
  <c r="G18" i="8"/>
  <c r="L18" i="8" s="1"/>
  <c r="G19" i="8"/>
  <c r="G20" i="8"/>
  <c r="G21" i="8"/>
  <c r="L21" i="8" s="1"/>
  <c r="G22" i="8"/>
  <c r="G23" i="8"/>
  <c r="G24" i="8"/>
  <c r="G25" i="8"/>
  <c r="G26" i="8"/>
  <c r="G27" i="8"/>
  <c r="G28" i="8"/>
  <c r="G29" i="8"/>
  <c r="G30" i="8"/>
  <c r="G31" i="8"/>
  <c r="G32" i="8"/>
  <c r="G33" i="8"/>
  <c r="L33" i="8" s="1"/>
  <c r="G34" i="8"/>
  <c r="L34" i="8" s="1"/>
  <c r="G35" i="8"/>
  <c r="G36" i="8"/>
  <c r="G37" i="8"/>
  <c r="G38" i="8"/>
  <c r="G39" i="8"/>
  <c r="G40" i="8"/>
  <c r="G41" i="8"/>
  <c r="L41" i="8" s="1"/>
  <c r="G42" i="8"/>
  <c r="G43" i="8"/>
  <c r="G44" i="8"/>
  <c r="G45" i="8"/>
  <c r="L45" i="8" s="1"/>
  <c r="G46" i="8"/>
  <c r="G47" i="8"/>
  <c r="G48" i="8"/>
  <c r="G49" i="8"/>
  <c r="L49" i="8" s="1"/>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J32" i="8"/>
  <c r="J39" i="8"/>
  <c r="J43" i="8"/>
  <c r="J44" i="8"/>
  <c r="J46" i="8"/>
  <c r="J47" i="8"/>
  <c r="J52" i="8"/>
  <c r="J53" i="8"/>
  <c r="J71" i="8"/>
  <c r="J75" i="8"/>
  <c r="J76" i="8"/>
  <c r="J78" i="8"/>
  <c r="J79" i="8"/>
  <c r="J84" i="8"/>
  <c r="J88" i="8"/>
  <c r="J90" i="8"/>
  <c r="J91" i="8"/>
  <c r="J93" i="8"/>
  <c r="N100" i="6" l="1"/>
  <c r="O100" i="6"/>
  <c r="L9" i="9" s="1"/>
  <c r="L85" i="8"/>
  <c r="M85" i="8" s="1"/>
  <c r="N85" i="8" s="1"/>
  <c r="L77" i="8"/>
  <c r="M77" i="8" s="1"/>
  <c r="N77" i="8" s="1"/>
  <c r="L73" i="8"/>
  <c r="M73" i="8" s="1"/>
  <c r="N73" i="8" s="1"/>
  <c r="L69" i="8"/>
  <c r="M69" i="8" s="1"/>
  <c r="N69" i="8" s="1"/>
  <c r="L62" i="8"/>
  <c r="M62" i="8" s="1"/>
  <c r="N62" i="8" s="1"/>
  <c r="L58" i="8"/>
  <c r="M58" i="8" s="1"/>
  <c r="N58" i="8" s="1"/>
  <c r="L86" i="8"/>
  <c r="M86" i="8" s="1"/>
  <c r="N86" i="8" s="1"/>
  <c r="L74" i="8"/>
  <c r="M74" i="8" s="1"/>
  <c r="N74" i="8" s="1"/>
  <c r="L66" i="8"/>
  <c r="M66" i="8" s="1"/>
  <c r="N66" i="8" s="1"/>
  <c r="L42" i="8"/>
  <c r="M42" i="8" s="1"/>
  <c r="N42" i="8" s="1"/>
  <c r="L81" i="8"/>
  <c r="M81" i="8" s="1"/>
  <c r="N81" i="8" s="1"/>
  <c r="L53" i="8"/>
  <c r="M53" i="8" s="1"/>
  <c r="N53" i="8" s="1"/>
  <c r="L87" i="8"/>
  <c r="M87" i="8" s="1"/>
  <c r="N87" i="8" s="1"/>
  <c r="L79" i="8"/>
  <c r="M79" i="8" s="1"/>
  <c r="N79" i="8" s="1"/>
  <c r="L71" i="8"/>
  <c r="M71" i="8" s="1"/>
  <c r="N71" i="8" s="1"/>
  <c r="L63" i="8"/>
  <c r="M63" i="8" s="1"/>
  <c r="N63" i="8" s="1"/>
  <c r="L55" i="8"/>
  <c r="M55" i="8" s="1"/>
  <c r="N55" i="8" s="1"/>
  <c r="L43" i="8"/>
  <c r="M43" i="8" s="1"/>
  <c r="N43" i="8" s="1"/>
  <c r="L35" i="8"/>
  <c r="M35" i="8" s="1"/>
  <c r="N35" i="8" s="1"/>
  <c r="L27" i="8"/>
  <c r="M27" i="8" s="1"/>
  <c r="N27" i="8" s="1"/>
  <c r="L19" i="8"/>
  <c r="M19" i="8" s="1"/>
  <c r="N19" i="8" s="1"/>
  <c r="L11" i="8"/>
  <c r="M11" i="8" s="1"/>
  <c r="N11" i="8" s="1"/>
  <c r="L14" i="8"/>
  <c r="M14" i="8" s="1"/>
  <c r="N14" i="8" s="1"/>
  <c r="L38" i="8"/>
  <c r="M38" i="8" s="1"/>
  <c r="N38" i="8" s="1"/>
  <c r="L30" i="8"/>
  <c r="M30" i="8" s="1"/>
  <c r="N30" i="8" s="1"/>
  <c r="M49" i="8"/>
  <c r="N49" i="8" s="1"/>
  <c r="M45" i="8"/>
  <c r="N45" i="8" s="1"/>
  <c r="M41" i="8"/>
  <c r="N41" i="8" s="1"/>
  <c r="M33" i="8"/>
  <c r="N33" i="8" s="1"/>
  <c r="M21" i="8"/>
  <c r="N21" i="8" s="1"/>
  <c r="M13" i="8"/>
  <c r="N13" i="8" s="1"/>
  <c r="J94" i="8"/>
  <c r="K8" i="9" s="1"/>
  <c r="K11" i="9" s="1"/>
  <c r="M5" i="8"/>
  <c r="N5" i="8" s="1"/>
  <c r="L29" i="8"/>
  <c r="M29" i="8" s="1"/>
  <c r="N29" i="8" s="1"/>
  <c r="L57" i="8"/>
  <c r="M57" i="8" s="1"/>
  <c r="N57" i="8" s="1"/>
  <c r="L22" i="8"/>
  <c r="M22" i="8" s="1"/>
  <c r="N22" i="8" s="1"/>
  <c r="L46" i="8"/>
  <c r="M46" i="8" s="1"/>
  <c r="N46" i="8" s="1"/>
  <c r="L17" i="8"/>
  <c r="M17" i="8" s="1"/>
  <c r="N17" i="8" s="1"/>
  <c r="L93" i="8"/>
  <c r="M93" i="8" s="1"/>
  <c r="N93" i="8" s="1"/>
  <c r="L78" i="8"/>
  <c r="M78" i="8" s="1"/>
  <c r="N78" i="8" s="1"/>
  <c r="L91" i="8"/>
  <c r="M91" i="8" s="1"/>
  <c r="N91" i="8" s="1"/>
  <c r="L83" i="8"/>
  <c r="M83" i="8" s="1"/>
  <c r="N83" i="8" s="1"/>
  <c r="L75" i="8"/>
  <c r="M75" i="8" s="1"/>
  <c r="N75" i="8" s="1"/>
  <c r="L67" i="8"/>
  <c r="M67" i="8" s="1"/>
  <c r="N67" i="8" s="1"/>
  <c r="L59" i="8"/>
  <c r="M59" i="8" s="1"/>
  <c r="N59" i="8" s="1"/>
  <c r="L51" i="8"/>
  <c r="M51" i="8" s="1"/>
  <c r="N51" i="8" s="1"/>
  <c r="L47" i="8"/>
  <c r="M47" i="8" s="1"/>
  <c r="N47" i="8" s="1"/>
  <c r="L39" i="8"/>
  <c r="M39" i="8" s="1"/>
  <c r="N39" i="8" s="1"/>
  <c r="L31" i="8"/>
  <c r="M31" i="8" s="1"/>
  <c r="N31" i="8" s="1"/>
  <c r="L23" i="8"/>
  <c r="M23" i="8" s="1"/>
  <c r="N23" i="8" s="1"/>
  <c r="L15" i="8"/>
  <c r="M15" i="8" s="1"/>
  <c r="N15" i="8" s="1"/>
  <c r="L7" i="8"/>
  <c r="M7" i="8" s="1"/>
  <c r="N7" i="8" s="1"/>
  <c r="M34" i="8"/>
  <c r="N34" i="8" s="1"/>
  <c r="M18" i="8"/>
  <c r="N18" i="8" s="1"/>
  <c r="M10" i="8"/>
  <c r="N10" i="8" s="1"/>
  <c r="L70" i="8"/>
  <c r="M70" i="8" s="1"/>
  <c r="N70" i="8" s="1"/>
  <c r="L92" i="8"/>
  <c r="M92" i="8" s="1"/>
  <c r="N92" i="8" s="1"/>
  <c r="L88" i="8"/>
  <c r="M88" i="8" s="1"/>
  <c r="N88" i="8" s="1"/>
  <c r="L84" i="8"/>
  <c r="M84" i="8" s="1"/>
  <c r="N84" i="8" s="1"/>
  <c r="L80" i="8"/>
  <c r="M80" i="8" s="1"/>
  <c r="N80" i="8" s="1"/>
  <c r="L76" i="8"/>
  <c r="M76" i="8" s="1"/>
  <c r="N76" i="8" s="1"/>
  <c r="L72" i="8"/>
  <c r="M72" i="8" s="1"/>
  <c r="N72" i="8" s="1"/>
  <c r="L68" i="8"/>
  <c r="M68" i="8" s="1"/>
  <c r="N68" i="8" s="1"/>
  <c r="L64" i="8"/>
  <c r="M64" i="8" s="1"/>
  <c r="N64" i="8" s="1"/>
  <c r="L60" i="8"/>
  <c r="M60" i="8" s="1"/>
  <c r="N60" i="8" s="1"/>
  <c r="L56" i="8"/>
  <c r="M56" i="8" s="1"/>
  <c r="N56" i="8" s="1"/>
  <c r="L52" i="8"/>
  <c r="M52" i="8" s="1"/>
  <c r="N52" i="8" s="1"/>
  <c r="L48" i="8"/>
  <c r="M48" i="8" s="1"/>
  <c r="N48" i="8" s="1"/>
  <c r="L44" i="8"/>
  <c r="M44" i="8" s="1"/>
  <c r="N44" i="8" s="1"/>
  <c r="L40" i="8"/>
  <c r="M40" i="8" s="1"/>
  <c r="N40" i="8" s="1"/>
  <c r="L36" i="8"/>
  <c r="M36" i="8" s="1"/>
  <c r="N36" i="8" s="1"/>
  <c r="L32" i="8"/>
  <c r="M32" i="8" s="1"/>
  <c r="N32" i="8" s="1"/>
  <c r="L28" i="8"/>
  <c r="M28" i="8" s="1"/>
  <c r="N28" i="8" s="1"/>
  <c r="L24" i="8"/>
  <c r="M24" i="8" s="1"/>
  <c r="N24" i="8" s="1"/>
  <c r="L20" i="8"/>
  <c r="M20" i="8" s="1"/>
  <c r="N20" i="8" s="1"/>
  <c r="L16" i="8"/>
  <c r="M16" i="8" s="1"/>
  <c r="N16" i="8" s="1"/>
  <c r="L12" i="8"/>
  <c r="M12" i="8" s="1"/>
  <c r="N12" i="8" s="1"/>
  <c r="L8" i="8"/>
  <c r="L9" i="8"/>
  <c r="M9" i="8" s="1"/>
  <c r="N9" i="8" s="1"/>
  <c r="L37" i="8"/>
  <c r="M37" i="8" s="1"/>
  <c r="N37" i="8" s="1"/>
  <c r="L65" i="8"/>
  <c r="M65" i="8" s="1"/>
  <c r="N65" i="8" s="1"/>
  <c r="L89" i="8"/>
  <c r="M89" i="8" s="1"/>
  <c r="N89" i="8" s="1"/>
  <c r="L26" i="8"/>
  <c r="M26" i="8" s="1"/>
  <c r="N26" i="8" s="1"/>
  <c r="L54" i="8"/>
  <c r="M54" i="8" s="1"/>
  <c r="N54" i="8" s="1"/>
  <c r="L82" i="8"/>
  <c r="M82" i="8" s="1"/>
  <c r="N82" i="8" s="1"/>
  <c r="L25" i="8"/>
  <c r="M25" i="8" s="1"/>
  <c r="N25" i="8" s="1"/>
  <c r="L61" i="8"/>
  <c r="M61" i="8" s="1"/>
  <c r="N61" i="8" s="1"/>
  <c r="L6" i="8"/>
  <c r="M6" i="8" s="1"/>
  <c r="N6" i="8" s="1"/>
  <c r="L50" i="8"/>
  <c r="M50" i="8" s="1"/>
  <c r="N50" i="8" s="1"/>
  <c r="L90" i="8"/>
  <c r="M90" i="8" s="1"/>
  <c r="N90" i="8" s="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 r="L94" i="8" l="1"/>
  <c r="M8" i="8"/>
  <c r="N8" i="8" l="1"/>
  <c r="N94" i="8" s="1"/>
  <c r="L8" i="9" s="1"/>
  <c r="L11" i="9" s="1"/>
  <c r="N12" i="9" s="1"/>
  <c r="M94" i="8"/>
</calcChain>
</file>

<file path=xl/sharedStrings.xml><?xml version="1.0" encoding="utf-8"?>
<sst xmlns="http://schemas.openxmlformats.org/spreadsheetml/2006/main" count="855" uniqueCount="353">
  <si>
    <t>Asset</t>
  </si>
  <si>
    <t>Plant</t>
  </si>
  <si>
    <t>Cap.date</t>
  </si>
  <si>
    <t>Asset description</t>
  </si>
  <si>
    <t>Bal.sh.acct APC</t>
  </si>
  <si>
    <t>Nature</t>
  </si>
  <si>
    <t>Gross Block value</t>
  </si>
  <si>
    <t>30.09.2012</t>
  </si>
  <si>
    <t>BRK - Freehold Land</t>
  </si>
  <si>
    <t>01.07.2010</t>
  </si>
  <si>
    <t>BRK-Leasehold Land</t>
  </si>
  <si>
    <t>24.03.2012</t>
  </si>
  <si>
    <t>BRK - Site Development</t>
  </si>
  <si>
    <t>BRK - Ash Disposal area</t>
  </si>
  <si>
    <t>BRK - Boiler &amp; ESP Control Room</t>
  </si>
  <si>
    <t>31.03.2013</t>
  </si>
  <si>
    <t>BRK - Coal Sampling Room</t>
  </si>
  <si>
    <t>09.11.2013</t>
  </si>
  <si>
    <t>BRK -COAL YARD</t>
  </si>
  <si>
    <t>31.08.2014</t>
  </si>
  <si>
    <t>BRK - Ash Dyke</t>
  </si>
  <si>
    <t>31.12.2014</t>
  </si>
  <si>
    <t>BRK - Extention of Coal Yard</t>
  </si>
  <si>
    <t>BRK - Ash Settling Pit</t>
  </si>
  <si>
    <t>30.05.2013</t>
  </si>
  <si>
    <t>BRK - West Water Drain</t>
  </si>
  <si>
    <t>BRK - Housing Colony</t>
  </si>
  <si>
    <t>BRK - Weighbridge Cabin</t>
  </si>
  <si>
    <t>BRK - Boundry Wall</t>
  </si>
  <si>
    <t>BRK - Gate/Time Office, Rooms/Complex Building</t>
  </si>
  <si>
    <t>BRK - Store Building</t>
  </si>
  <si>
    <t>BRK - Toilet Block</t>
  </si>
  <si>
    <t>26.03.2014</t>
  </si>
  <si>
    <t>BRK - Construction of Civil Store</t>
  </si>
  <si>
    <t>31.03.2014</t>
  </si>
  <si>
    <t>BRK - Barbed Wire Fencing on B/wall</t>
  </si>
  <si>
    <t>BRK - Store Room Switch Yard Electrical</t>
  </si>
  <si>
    <t>BRK - New Ash Dyke</t>
  </si>
  <si>
    <t>BRK - Vehicle Parking Shed</t>
  </si>
  <si>
    <t>01.03.2014</t>
  </si>
  <si>
    <t>BRK- Store Critical Spares</t>
  </si>
  <si>
    <t>22.03.2016</t>
  </si>
  <si>
    <t>BRK - Store Shed</t>
  </si>
  <si>
    <t>31.03.2016</t>
  </si>
  <si>
    <t>BRK - Walkway along with HT cable Trustle</t>
  </si>
  <si>
    <t>BRK -  Roads</t>
  </si>
  <si>
    <t>BRK - Concrete Road  Weighbridge End - Chp Way</t>
  </si>
  <si>
    <t>BRK -  Drains</t>
  </si>
  <si>
    <t>01.09.2014</t>
  </si>
  <si>
    <t>BRK - Waste Water Drain</t>
  </si>
  <si>
    <t>BRK - Steam Generator(Boiler-1)- (190 TPH,THYSEN)</t>
  </si>
  <si>
    <t>BRK - Steam Generator(Boiler-2)- (190 TPH,THYSEN)</t>
  </si>
  <si>
    <t>BRK - Turbo Generator-1 (45 MW, SEIMENS)</t>
  </si>
  <si>
    <t>BRK - Turbo Generator-2 (45 MW, SEIMENS)</t>
  </si>
  <si>
    <t>BRK - TG Hall  Structure &amp; Roofing</t>
  </si>
  <si>
    <t>BRK - Elevator</t>
  </si>
  <si>
    <t>BRK - Chimney with ladder</t>
  </si>
  <si>
    <t>BRK - DM Water Plant</t>
  </si>
  <si>
    <t>BRK - Ash Handling System</t>
  </si>
  <si>
    <t>BRK - Coal Handling Plant</t>
  </si>
  <si>
    <t>BRK - Air Compressors</t>
  </si>
  <si>
    <t>BRK - Air Condition &amp; Ventilation System</t>
  </si>
  <si>
    <t>BRK - Fire fighting Equipments</t>
  </si>
  <si>
    <t>BRK - Piping (High Pressure/ Low Pressure)</t>
  </si>
  <si>
    <t>BRK - Cooling Towers with Bay</t>
  </si>
  <si>
    <t>BRK - Eot Crane (35/5 Ton)</t>
  </si>
  <si>
    <t>BRK - Weigh Bridge</t>
  </si>
  <si>
    <t>BRK - Effluent Treatment Plant</t>
  </si>
  <si>
    <t>BRK - Power Transformers</t>
  </si>
  <si>
    <t>BRK - Distribution Transformers</t>
  </si>
  <si>
    <t>BRK - Switch Yard Package</t>
  </si>
  <si>
    <t>BRK - Switch Gear  Package</t>
  </si>
  <si>
    <t>BRK - Cables, Cable facilities &amp; Grounding</t>
  </si>
  <si>
    <t>BRK - Electrical Installation (Equipments)</t>
  </si>
  <si>
    <t>BRK - Diesel Generating Sets</t>
  </si>
  <si>
    <t>BRK - Control &amp; Instrumentation</t>
  </si>
  <si>
    <t>BRK - Tubewell</t>
  </si>
  <si>
    <t>BRK - Raw Water Reservior</t>
  </si>
  <si>
    <t>BRK - Tools,Tackles &amp;Instruments for Plant o&amp;m</t>
  </si>
  <si>
    <t>BRK -  LDO Unloading Pump</t>
  </si>
  <si>
    <t>BRK - Concrete Breaker with Drill Machine</t>
  </si>
  <si>
    <t>BRK - Dewatering Pump</t>
  </si>
  <si>
    <t>BRK - Chartless Recorder</t>
  </si>
  <si>
    <t>BRK-Submersible Pump (Tubewell)</t>
  </si>
  <si>
    <t>31.12.2012</t>
  </si>
  <si>
    <t>BRK - Lab Coal Crusher</t>
  </si>
  <si>
    <t>BRK - SQL CAGE IND MOTOR 3P 415V AC 30kw</t>
  </si>
  <si>
    <t>BRK - SQL CAGE IND MOTOR 3P 415V AC 11kw</t>
  </si>
  <si>
    <t>BRK - DM Water Storage Tank - 200 CUM</t>
  </si>
  <si>
    <t>BRK - Piezometer along with Sounder</t>
  </si>
  <si>
    <t>BRK - Inst &amp; other civil work rel to Piezomtr</t>
  </si>
  <si>
    <t>BRK - Acid Storage Tank</t>
  </si>
  <si>
    <t>30.06.2013</t>
  </si>
  <si>
    <t>ALUMINIUM TILTABLE TOWER LADDER</t>
  </si>
  <si>
    <t>11.09.2013</t>
  </si>
  <si>
    <t>BRK - Dust Monitor</t>
  </si>
  <si>
    <t>01.08.2013</t>
  </si>
  <si>
    <t>BRK - Dewatering Diesel Pump</t>
  </si>
  <si>
    <t>14.08.2013</t>
  </si>
  <si>
    <t>BRK - Fire Fighting</t>
  </si>
  <si>
    <t>01.09.2013</t>
  </si>
  <si>
    <t>BRK - Fabric steel for Modification job (CHP)</t>
  </si>
  <si>
    <t>01.11.2013</t>
  </si>
  <si>
    <t>Weighing Balance 220 grm</t>
  </si>
  <si>
    <t>01.10.2013</t>
  </si>
  <si>
    <t>Diagnostic equipments/ spares (c&amp;I)</t>
  </si>
  <si>
    <t>01.01.2014</t>
  </si>
  <si>
    <t>Commercial Weight - BRK</t>
  </si>
  <si>
    <t>15.01.2014</t>
  </si>
  <si>
    <t>Lube Oil Test Kit  -  BRK</t>
  </si>
  <si>
    <t>27.01.2014</t>
  </si>
  <si>
    <t>BRK - Portable Arc Welding Machine</t>
  </si>
  <si>
    <t>01.02.2014</t>
  </si>
  <si>
    <t>BRK - Services for application of insulation</t>
  </si>
  <si>
    <t>22.03.2014</t>
  </si>
  <si>
    <t>BRK - Variable Freq. Drive for SA Fan</t>
  </si>
  <si>
    <t>BRK -30Meter HIGH MAST LIGHT 180 DEG</t>
  </si>
  <si>
    <t>29.07.2014</t>
  </si>
  <si>
    <t>BRK - Online Metering System</t>
  </si>
  <si>
    <t>05.07.2014</t>
  </si>
  <si>
    <t>BRK - Online PH &amp; Conductive Monitoring System</t>
  </si>
  <si>
    <t>BRK - APC Make 2 KVA On-Line UPS</t>
  </si>
  <si>
    <t>07.07.2014</t>
  </si>
  <si>
    <t>BRK- Microprocesser Based ph &amp; Conduct Meter</t>
  </si>
  <si>
    <t>30.07.2014</t>
  </si>
  <si>
    <t>BRK- Portable Flue Gas Analyzer</t>
  </si>
  <si>
    <t>04.07.2014</t>
  </si>
  <si>
    <t>BRK- Ferrule Printing Machine</t>
  </si>
  <si>
    <t>31.07.2014</t>
  </si>
  <si>
    <t>BRK - Weighing Balance 30 KG</t>
  </si>
  <si>
    <t>30.08.2014</t>
  </si>
  <si>
    <t>BRK - Oxygen Analyzer Probe</t>
  </si>
  <si>
    <t>BRK - O2 Analyzer</t>
  </si>
  <si>
    <t>08.09.2014</t>
  </si>
  <si>
    <t>BRK - HP heater isolation 6" Valves</t>
  </si>
  <si>
    <t>01.08.2014</t>
  </si>
  <si>
    <t>BRK - Installation of ABT &amp; EMS System</t>
  </si>
  <si>
    <t>24.09.2014</t>
  </si>
  <si>
    <t>BRK - Spectrophotometer</t>
  </si>
  <si>
    <t>03.02.2015</t>
  </si>
  <si>
    <t>BRK - 75 KW VFD With Rittal Panel for CEP</t>
  </si>
  <si>
    <t>01.08.2015</t>
  </si>
  <si>
    <t>BRK - Klarol oil cleaning M/C Model-COC-40 LPM</t>
  </si>
  <si>
    <t>01.12.2015</t>
  </si>
  <si>
    <t>BRK - Klarol oil cleaning Machine</t>
  </si>
  <si>
    <t>01.02.2016</t>
  </si>
  <si>
    <t>BRK - Energy Meter</t>
  </si>
  <si>
    <t>BRK -Opacity Meter/ SPM Anaylzer</t>
  </si>
  <si>
    <t>25.02.2016</t>
  </si>
  <si>
    <t>BRK - Scaffolding</t>
  </si>
  <si>
    <t>01.06.2016</t>
  </si>
  <si>
    <t>BRK - Weighing balance (30 Kg)</t>
  </si>
  <si>
    <t>BRK - Rikshaw Thela</t>
  </si>
  <si>
    <t>06.06.2016</t>
  </si>
  <si>
    <t>BRK - Chlorine Dioxide generator with pump</t>
  </si>
  <si>
    <t>01.11.2016</t>
  </si>
  <si>
    <t>31.03.2017</t>
  </si>
  <si>
    <t>BRK - Hand Pallet Truck</t>
  </si>
  <si>
    <t>01.09.2017</t>
  </si>
  <si>
    <t>BRK - Klarol Gear Oil Cleaning Machine</t>
  </si>
  <si>
    <t>22.03.2018</t>
  </si>
  <si>
    <t>BRk - Portable Arc Welding Mechine</t>
  </si>
  <si>
    <t>30.09.2018</t>
  </si>
  <si>
    <t>BRK - Centrifugal Pump</t>
  </si>
  <si>
    <t>BRK- BEARING EFZLO.11.125</t>
  </si>
  <si>
    <t>BRK- GEAR BOX (32.2) FOR COOLING TOWER FAN</t>
  </si>
  <si>
    <t>BRK- DRIVE SHAFT(SR-351)FOR COOLING TOWER FAN</t>
  </si>
  <si>
    <t>BRK-ZR110 10 FF MODULAR ACA MOTOR AIR COMPRE</t>
  </si>
  <si>
    <t>BRK- CONTROL UNIT CODE NO EUA61506X/8504</t>
  </si>
  <si>
    <t>BRK- INVERTOR MODULE CODE NO EUJ61512X/8054</t>
  </si>
  <si>
    <t>ROTOR ASSEMBLY -OHM 1016-07020000</t>
  </si>
  <si>
    <t>18.12.2010</t>
  </si>
  <si>
    <t>BRK-Chair-PCH-7001-D-Godrej-3 Nos</t>
  </si>
  <si>
    <t>BRK-Chair-PCH-7002-D-Godrej-20 Nos</t>
  </si>
  <si>
    <t>BRK-Table-T-9, 15 Nos</t>
  </si>
  <si>
    <t>BRK-Table-T-8, 5 Nos</t>
  </si>
  <si>
    <t>BRK-Steel Almirah Godrej-3 Nos</t>
  </si>
  <si>
    <t>BRK-2 Door Book Case, 3 Nos</t>
  </si>
  <si>
    <t>BRK-4 Door Book Case, 3 Nos</t>
  </si>
  <si>
    <t>21.01.2011</t>
  </si>
  <si>
    <t>31.03.2011</t>
  </si>
  <si>
    <t>BRK-DOUBLE BED</t>
  </si>
  <si>
    <t>BRK-SOFA SET</t>
  </si>
  <si>
    <t>BRK-STEEL ALMIRAH</t>
  </si>
  <si>
    <t>BRK-STUDY TABLE &amp; CHAIR</t>
  </si>
  <si>
    <t>BRK-Side Table</t>
  </si>
  <si>
    <t>BRK- SIDE TABLE</t>
  </si>
  <si>
    <t>BRK-TEACHER'S TABLE WITH CUSHION</t>
  </si>
  <si>
    <t>BRK- EXECUTIVE CHAIRS</t>
  </si>
  <si>
    <t>BRK-Centre Table Godrej</t>
  </si>
  <si>
    <t>BRK-CENTRE TABLE -GODREJ</t>
  </si>
  <si>
    <t>BRK-Easy Chairs</t>
  </si>
  <si>
    <t>BRK-EASY CHAIR</t>
  </si>
  <si>
    <t>BRK-VISITOR CHAIRS</t>
  </si>
  <si>
    <t>BRK-Sofa Set</t>
  </si>
  <si>
    <t>BRK-ACTIVITY TABLE  5'</t>
  </si>
  <si>
    <t>BRK-ACTIVITY TABLE  4'</t>
  </si>
  <si>
    <t>BRK-ACTIVITY CHAIR 4'</t>
  </si>
  <si>
    <t>BRK-ACTIVITY CHAIR 5'</t>
  </si>
  <si>
    <t>BRK-CHAIR &amp; TABLE OF SIZE 50</t>
  </si>
  <si>
    <t>BRK-EXECUTIVE CHAIRS</t>
  </si>
  <si>
    <t>10.04.2011</t>
  </si>
  <si>
    <t>BRK-DRESSING TABLE</t>
  </si>
  <si>
    <t>30.06.2011</t>
  </si>
  <si>
    <t>BRK-TV/DVD</t>
  </si>
  <si>
    <t>22.09.2011</t>
  </si>
  <si>
    <t>BRK-COOLER,DESERT AIR,18/20IN</t>
  </si>
  <si>
    <t>BRK-DINNING CHAIR</t>
  </si>
  <si>
    <t>15.12.2011</t>
  </si>
  <si>
    <t>BRK-Drinking Water Cooler, 100 Ltr, Voltas</t>
  </si>
  <si>
    <t>31.03.2012</t>
  </si>
  <si>
    <t>BRK-SOFA SET WITH TABLE</t>
  </si>
  <si>
    <t>BRK  - STEEL ALMIRAH</t>
  </si>
  <si>
    <t>BRK  - Office Table</t>
  </si>
  <si>
    <t>BRK  - Chair</t>
  </si>
  <si>
    <t>29.01.2014</t>
  </si>
  <si>
    <t>BRK - Slotted Angle Racks</t>
  </si>
  <si>
    <t>BRK - Steel Almirah  5 Shelves For Club</t>
  </si>
  <si>
    <t>BRK - Dining Table With 6 Chairs</t>
  </si>
  <si>
    <t>18.02.2016</t>
  </si>
  <si>
    <t>BRK - Cabinet 12 Doors Lockers</t>
  </si>
  <si>
    <t>BRK - Cabinet 4 Doors Lockers</t>
  </si>
  <si>
    <t>BRK - Table</t>
  </si>
  <si>
    <t>BRK - Chair</t>
  </si>
  <si>
    <t>30.06.2017</t>
  </si>
  <si>
    <t>06.06.2018</t>
  </si>
  <si>
    <t>BRK - LED TV</t>
  </si>
  <si>
    <t>24.09.2010</t>
  </si>
  <si>
    <t>BRK-Fire Extingusher</t>
  </si>
  <si>
    <t>30.09.2010</t>
  </si>
  <si>
    <t>BRK-CO2 TYPE FIRE EXTINGUISHER</t>
  </si>
  <si>
    <t>13.12.2010</t>
  </si>
  <si>
    <t>BRK-Photocopier</t>
  </si>
  <si>
    <t>BRK-49" Defender Plus Safe</t>
  </si>
  <si>
    <t>BRK-Safe &amp; One for Box</t>
  </si>
  <si>
    <t>01.01.2011</t>
  </si>
  <si>
    <t>BRK-UPS 6 KVA WITH BATTRIES</t>
  </si>
  <si>
    <t>BRK-Switch 24 Port (2 Nos)</t>
  </si>
  <si>
    <t>BRK-WIRELESS ANTENNA WITH CABLE</t>
  </si>
  <si>
    <t>BRK-CAMERA SAMSUNG - ST 600</t>
  </si>
  <si>
    <t>BRK-T.V. WITH DISH T.V</t>
  </si>
  <si>
    <t>BRK-RO/AQUAGUARD</t>
  </si>
  <si>
    <t>07.04.2011</t>
  </si>
  <si>
    <t>BRK-WINDOW AC 1.5 TON</t>
  </si>
  <si>
    <t>01.01.2012</t>
  </si>
  <si>
    <t>BRK-Biomatric Attendance System</t>
  </si>
  <si>
    <t>BRK-HDX Executive Collectn PT.7200-26930-001</t>
  </si>
  <si>
    <t>BRK-HDX MPPLUS PT. 5150-23912-001</t>
  </si>
  <si>
    <t>BRK-Polycom Touch Control PT. 2200-30070-001</t>
  </si>
  <si>
    <t>BRK-Sound Station IP 7000 Pt. 2230-40600-.25</t>
  </si>
  <si>
    <t>BRK-A3 Size Duplex N/w MFP</t>
  </si>
  <si>
    <t>28.01.2012</t>
  </si>
  <si>
    <t>BRK-Fax Machine</t>
  </si>
  <si>
    <t>BKH-BLACKBERRY</t>
  </si>
  <si>
    <t>BRK-STABLIZER 5KVA</t>
  </si>
  <si>
    <t>16.05.2012</t>
  </si>
  <si>
    <t>BRK - 600 VA UPS DUO</t>
  </si>
  <si>
    <t>01.05.2012</t>
  </si>
  <si>
    <t>BRK - SPLIT AC 2 TON</t>
  </si>
  <si>
    <t>10.07.2012</t>
  </si>
  <si>
    <t>BRK - Pedestal Fan</t>
  </si>
  <si>
    <t>24.07.2012</t>
  </si>
  <si>
    <t>BRK - Routers</t>
  </si>
  <si>
    <t>31.07.2012</t>
  </si>
  <si>
    <t>BRK - WATER FILTER/PURIFIER</t>
  </si>
  <si>
    <t>22.02.2013</t>
  </si>
  <si>
    <t>BRK - CCTV Camera Sys &amp; Radio Link for network</t>
  </si>
  <si>
    <t>BRK - Misc Asset</t>
  </si>
  <si>
    <t>25.09.2013</t>
  </si>
  <si>
    <t>DMP Printer 9 PIN,80 Column - BRK</t>
  </si>
  <si>
    <t>19.02.2014</t>
  </si>
  <si>
    <t>BRK - Refrigerator 180 Ltr</t>
  </si>
  <si>
    <t>01.11.2014</t>
  </si>
  <si>
    <t>BRK- Biomatric Attendance System</t>
  </si>
  <si>
    <t>01.02.2015</t>
  </si>
  <si>
    <t>BRK -Refrigretor 258 Ltr</t>
  </si>
  <si>
    <t>27.02.2015</t>
  </si>
  <si>
    <t>BRK - Blackberry Hand Set(Mr Sameer Sabat)</t>
  </si>
  <si>
    <t>01.06.2015</t>
  </si>
  <si>
    <t>BRK - WATER COOLER 40 LTR</t>
  </si>
  <si>
    <t>30.06.2015</t>
  </si>
  <si>
    <t>BRK - Sound System with Cordless Mike</t>
  </si>
  <si>
    <t>BRK - INVERTER 850VA WITH BATTERY</t>
  </si>
  <si>
    <t>16.03.2016</t>
  </si>
  <si>
    <t>BRK - Water Cooler</t>
  </si>
  <si>
    <t>01.03.2016</t>
  </si>
  <si>
    <t>BRK - Walky Talky</t>
  </si>
  <si>
    <t>BRK - Water Cooler 150 ltr</t>
  </si>
  <si>
    <t>BRK - Refrigerator</t>
  </si>
  <si>
    <t>BRK - Washing Machine</t>
  </si>
  <si>
    <t>20.06.2018</t>
  </si>
  <si>
    <t>BRK - HIGH DEF LCD PROJECTOR XGA LUM 3100</t>
  </si>
  <si>
    <t>20.09.2010</t>
  </si>
  <si>
    <t>BRK-HP LASERJET PRINTER P1008</t>
  </si>
  <si>
    <t>BRK-DESKTOP COMPUTER SYSTEM</t>
  </si>
  <si>
    <t>BRK-TVS DMP PRINTER 24PIN,132/136 COLUMN</t>
  </si>
  <si>
    <t>BRK-PRINTER HP LASER JET-1505N</t>
  </si>
  <si>
    <t>BRK-HP SCANER</t>
  </si>
  <si>
    <t>17.11.2010</t>
  </si>
  <si>
    <t>BRK-'HP SCANER</t>
  </si>
  <si>
    <t>27.12.2010</t>
  </si>
  <si>
    <t>BRK-Photo Scanner 2Nos</t>
  </si>
  <si>
    <t>10.01.2011</t>
  </si>
  <si>
    <t>BRK-20 Desktop With MS Office</t>
  </si>
  <si>
    <t>BRK-HP LASERJET PRINTER  P1020+</t>
  </si>
  <si>
    <t>BRK-PRINTER HP LASER JET-P1606dn</t>
  </si>
  <si>
    <t>BKH-LAPTOP COMPUTER SYSTEM</t>
  </si>
  <si>
    <t>01.07.2012</t>
  </si>
  <si>
    <t>BRK-LAPTOP MAKE- HP,DELL,LENOVO</t>
  </si>
  <si>
    <t>29.05.2012</t>
  </si>
  <si>
    <t>BRK - HP Laptop 430</t>
  </si>
  <si>
    <t>30.08.2012</t>
  </si>
  <si>
    <t>BRK -  Laptop -I5</t>
  </si>
  <si>
    <t>01.06.2012</t>
  </si>
  <si>
    <t>BRK - HDD</t>
  </si>
  <si>
    <t>BRK - Networking equipment &amp; installation</t>
  </si>
  <si>
    <t>31.01.2013</t>
  </si>
  <si>
    <t>BRK - PROJECTION SCREEN</t>
  </si>
  <si>
    <t>20.06.2014</t>
  </si>
  <si>
    <t>BRK- HP - 1536 Multifunction Printer</t>
  </si>
  <si>
    <t>BRK - Laptop I5</t>
  </si>
  <si>
    <t>BRK - MS OFFICE 2010 Std OLP</t>
  </si>
  <si>
    <t>BRK  - BCS Software M cube</t>
  </si>
  <si>
    <t>31.03.2019</t>
  </si>
  <si>
    <t>BRK - Piezometer</t>
  </si>
  <si>
    <t>Plant &amp; Eqiupment</t>
  </si>
  <si>
    <t>ANNEXURE-A VALUATION OF PLANT &amp; MACHINERY</t>
  </si>
  <si>
    <t>Sr.No</t>
  </si>
  <si>
    <t>Date of Capitalization</t>
  </si>
  <si>
    <t>Date of Valuation</t>
  </si>
  <si>
    <t>Gross Current Replacement Cost (INR)</t>
  </si>
  <si>
    <t>Asset Code</t>
  </si>
  <si>
    <t>Age of the Asset</t>
  </si>
  <si>
    <t>Economic Life of the Asset</t>
  </si>
  <si>
    <t>Depreciation</t>
  </si>
  <si>
    <t>Prospective Fair Market value (INR)</t>
  </si>
  <si>
    <t>Current Depreciated Value (INR)</t>
  </si>
  <si>
    <t>Deprecation Factor</t>
  </si>
  <si>
    <t>Plant &amp; Machinery</t>
  </si>
  <si>
    <t>Furnitures &amp; Fixtures</t>
  </si>
  <si>
    <t>Office Equipments</t>
  </si>
  <si>
    <t>Particulars</t>
  </si>
  <si>
    <t>Cost of Capitalization/Gross Block (INR)</t>
  </si>
  <si>
    <t>Gross Current Replacement Cost (GCRC) (INR)</t>
  </si>
  <si>
    <t>Prospective Fair Market Value (PFMV) (INR)</t>
  </si>
  <si>
    <t xml:space="preserve">                         PLANT &amp; MACHINERY VALUATION SUMMARY-BARKHERA, PILIBHIT, UTTAR PRADESH</t>
  </si>
  <si>
    <t>Gross Block value/Cost of Capitalization (INR)</t>
  </si>
  <si>
    <t>Souce of Inputs: BEL Management</t>
  </si>
  <si>
    <t>Notes:-</t>
  </si>
  <si>
    <t>1.All the details related to the cost, date and description of the Plant &amp; Machinery along with the related equipments has been provided to us the BEL Management. All the details are relied upon and further assessed to calculate the PFMV of the Assets.</t>
  </si>
  <si>
    <t xml:space="preserve">3.For evaluating the Gross current replacement cost of the machines and equipments, we have adopted the inflation rate occurred in the manufacturing of that respective commodity. For which we have used the whole sale price index  provided the Government through www.eaindustry.nic.in </t>
  </si>
  <si>
    <t xml:space="preserve">4.During the site visit, plant was operational and was running at a capacity utilization of 50%. Our engineering team visited all the sections and manually inspected the machines and equipments on the basis of their physical existence. </t>
  </si>
  <si>
    <t xml:space="preserve">2.For evaluating depreciation, Central Electricity Commission Guidelines, Chart of Companies Act-2013 and present condition of the machines and equipment’s are taken into consideration for ascertaining useful life of different types of machines are followed. Useful life of major machines of the Plant like Boiler, Turbine, Generator, Coal Handling System, Transformers, various treatment plants etc. is taken in the range of 20-35 years. For other auxiliary machinery &amp; equipment, average life varies from 5 – 20 years.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</si>
</sst>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quot;₹&quot;\ * #,##0.00_ ;_ &quot;₹&quot;\ * \-#,##0.00_ ;_ &quot;₹&quot;\ * &quot;-&quot;??_ ;_ @_ "/>
    <numFmt numFmtId="43" formatCode="_ * #,##0.00_ ;_ * \-#,##0.00_ ;_ * &quot;-&quot;??_ ;_ @_ "/>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i/>
      <sz val="10"/>
      <color theme="1"/>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2" fillId="0" borderId="1" xfId="0" applyFont="1" applyBorder="1" applyAlignment="1">
      <alignment horizontal="center"/>
    </xf>
    <xf numFmtId="0" fontId="0" fillId="0" borderId="1" xfId="0" applyBorder="1"/>
    <xf numFmtId="0" fontId="0" fillId="0" borderId="1" xfId="0" applyBorder="1" applyAlignment="1">
      <alignment horizontal="center"/>
    </xf>
    <xf numFmtId="4" fontId="0" fillId="0" borderId="1" xfId="0" applyNumberFormat="1" applyBorder="1"/>
    <xf numFmtId="43" fontId="0" fillId="0" borderId="1" xfId="1" applyFont="1" applyBorder="1"/>
    <xf numFmtId="0" fontId="0" fillId="0" borderId="0" xfId="0" applyAlignment="1">
      <alignment horizontal="center" vertical="center"/>
    </xf>
    <xf numFmtId="0" fontId="3" fillId="2"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xf>
    <xf numFmtId="14" fontId="0" fillId="0" borderId="1" xfId="0" applyNumberFormat="1" applyBorder="1" applyAlignment="1">
      <alignment horizontal="center" vertical="center"/>
    </xf>
    <xf numFmtId="0" fontId="2" fillId="0" borderId="0" xfId="0" applyFont="1" applyBorder="1" applyAlignment="1">
      <alignment horizontal="center"/>
    </xf>
    <xf numFmtId="0" fontId="3" fillId="2" borderId="1" xfId="0" applyFont="1" applyFill="1" applyBorder="1" applyAlignment="1">
      <alignment horizontal="center" vertical="center" wrapText="1"/>
    </xf>
    <xf numFmtId="44" fontId="3" fillId="2" borderId="1" xfId="0" applyNumberFormat="1" applyFont="1" applyFill="1" applyBorder="1" applyAlignment="1">
      <alignment horizontal="center" vertical="center"/>
    </xf>
    <xf numFmtId="44" fontId="0" fillId="0" borderId="1" xfId="0" applyNumberFormat="1" applyBorder="1"/>
    <xf numFmtId="44" fontId="0" fillId="0" borderId="1" xfId="1" applyNumberFormat="1" applyFont="1" applyBorder="1"/>
    <xf numFmtId="44" fontId="3" fillId="2" borderId="1" xfId="2" applyNumberFormat="1" applyFont="1" applyFill="1" applyBorder="1" applyAlignment="1">
      <alignment horizontal="center" vertical="center"/>
    </xf>
    <xf numFmtId="44" fontId="3" fillId="2" borderId="1" xfId="2" applyNumberFormat="1" applyFont="1" applyFill="1" applyBorder="1" applyAlignment="1">
      <alignment horizontal="center" vertical="center" wrapText="1"/>
    </xf>
    <xf numFmtId="2" fontId="0" fillId="0" borderId="1" xfId="0" applyNumberFormat="1" applyBorder="1" applyAlignment="1">
      <alignment horizontal="center" vertical="center"/>
    </xf>
    <xf numFmtId="44" fontId="0" fillId="0" borderId="0" xfId="0" applyNumberFormat="1"/>
    <xf numFmtId="0" fontId="0" fillId="0" borderId="0" xfId="0" applyAlignment="1">
      <alignment vertical="center"/>
    </xf>
    <xf numFmtId="0" fontId="3"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0" fillId="0" borderId="7" xfId="0" applyBorder="1" applyAlignment="1">
      <alignment horizontal="center" vertical="center"/>
    </xf>
    <xf numFmtId="164" fontId="0" fillId="0" borderId="1" xfId="0" applyNumberFormat="1" applyBorder="1" applyAlignment="1">
      <alignment horizontal="center" vertical="center"/>
    </xf>
    <xf numFmtId="44" fontId="3" fillId="2" borderId="1" xfId="0" applyNumberFormat="1" applyFont="1" applyFill="1" applyBorder="1" applyAlignment="1">
      <alignment horizontal="center" vertical="center" wrapText="1"/>
    </xf>
    <xf numFmtId="14" fontId="0" fillId="0" borderId="0" xfId="0" applyNumberFormat="1" applyBorder="1" applyAlignment="1">
      <alignment horizontal="center" vertical="center"/>
    </xf>
    <xf numFmtId="44" fontId="0" fillId="0" borderId="8" xfId="0" applyNumberFormat="1" applyBorder="1"/>
    <xf numFmtId="44" fontId="2" fillId="0" borderId="1" xfId="0" applyNumberFormat="1" applyFont="1" applyBorder="1"/>
    <xf numFmtId="44" fontId="2" fillId="0" borderId="8" xfId="0" applyNumberFormat="1" applyFont="1" applyBorder="1"/>
    <xf numFmtId="44" fontId="0" fillId="0" borderId="1" xfId="0" applyNumberFormat="1" applyFill="1" applyBorder="1"/>
    <xf numFmtId="0" fontId="0" fillId="0" borderId="1" xfId="0" applyFill="1" applyBorder="1"/>
    <xf numFmtId="14" fontId="0" fillId="0" borderId="1" xfId="0" applyNumberFormat="1" applyFill="1" applyBorder="1" applyAlignment="1">
      <alignment horizontal="center"/>
    </xf>
    <xf numFmtId="164" fontId="0" fillId="0" borderId="0" xfId="0" applyNumberFormat="1"/>
    <xf numFmtId="2" fontId="0" fillId="0" borderId="1" xfId="0" applyNumberFormat="1" applyBorder="1" applyAlignment="1">
      <alignment horizontal="center"/>
    </xf>
    <xf numFmtId="2" fontId="0" fillId="0" borderId="1" xfId="1" applyNumberFormat="1"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9524</xdr:colOff>
      <xdr:row>5</xdr:row>
      <xdr:rowOff>28575</xdr:rowOff>
    </xdr:from>
    <xdr:to>
      <xdr:col>8</xdr:col>
      <xdr:colOff>800100</xdr:colOff>
      <xdr:row>5</xdr:row>
      <xdr:rowOff>400050</xdr:rowOff>
    </xdr:to>
    <xdr:pic>
      <xdr:nvPicPr>
        <xdr:cNvPr id="2" name="Picture 1" descr="C:\Users\MENTOR2\Desktop\logo.jpg"/>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4276724" y="990600"/>
          <a:ext cx="1181101"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20Progress%20Files\Pulkit%20Trivedi\Bajaj%20Energy%20Limited\Working%20Sheet\6.%20Assets%20Register%20as%20on%2031st%20Mar-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ined"/>
      <sheetName val="Barkhera"/>
      <sheetName val="Khambharkhera"/>
      <sheetName val="Maqsoodapur"/>
      <sheetName val="Kundarki"/>
      <sheetName val="Utraula"/>
      <sheetName val="Noida"/>
      <sheetName val="Lucknow"/>
      <sheetName val="Mumbai"/>
      <sheetName val="Sheet1"/>
    </sheetNames>
    <sheetDataSet>
      <sheetData sheetId="0"/>
      <sheetData sheetId="1"/>
      <sheetData sheetId="2"/>
      <sheetData sheetId="3"/>
      <sheetData sheetId="4"/>
      <sheetData sheetId="5"/>
      <sheetData sheetId="6"/>
      <sheetData sheetId="7"/>
      <sheetData sheetId="8"/>
      <sheetData sheetId="9">
        <row r="2">
          <cell r="D2">
            <v>20000001</v>
          </cell>
          <cell r="E2" t="str">
            <v>Freehold Land</v>
          </cell>
        </row>
        <row r="3">
          <cell r="D3">
            <v>20000002</v>
          </cell>
          <cell r="E3" t="str">
            <v>Leasehold Land</v>
          </cell>
        </row>
        <row r="4">
          <cell r="D4">
            <v>20000101</v>
          </cell>
          <cell r="E4" t="str">
            <v>Factory Building</v>
          </cell>
        </row>
        <row r="5">
          <cell r="D5">
            <v>20000102</v>
          </cell>
          <cell r="E5" t="str">
            <v>Other Than Factory Buildings</v>
          </cell>
        </row>
        <row r="6">
          <cell r="D6">
            <v>20000102</v>
          </cell>
          <cell r="E6" t="str">
            <v>Other Than Factory Buildings</v>
          </cell>
        </row>
        <row r="7">
          <cell r="D7">
            <v>20000102</v>
          </cell>
          <cell r="E7" t="str">
            <v>Other Than Factory Buildings</v>
          </cell>
        </row>
        <row r="8">
          <cell r="D8">
            <v>20000101</v>
          </cell>
          <cell r="E8" t="str">
            <v>Factory Building</v>
          </cell>
        </row>
        <row r="9">
          <cell r="D9">
            <v>20000201</v>
          </cell>
          <cell r="E9" t="str">
            <v>Plant &amp; Eqiupment</v>
          </cell>
        </row>
        <row r="10">
          <cell r="D10">
            <v>20000201</v>
          </cell>
          <cell r="E10" t="str">
            <v>Plant &amp; Eqiupment</v>
          </cell>
        </row>
        <row r="11">
          <cell r="D11">
            <v>20000301</v>
          </cell>
          <cell r="E11" t="str">
            <v>Furniture &amp; Fixtures</v>
          </cell>
        </row>
        <row r="12">
          <cell r="D12">
            <v>20000401</v>
          </cell>
          <cell r="E12" t="str">
            <v>Office Equipment</v>
          </cell>
        </row>
        <row r="13">
          <cell r="D13">
            <v>20000501</v>
          </cell>
          <cell r="E13" t="str">
            <v>Vehicles</v>
          </cell>
        </row>
        <row r="14">
          <cell r="D14">
            <v>20000401</v>
          </cell>
          <cell r="E14" t="str">
            <v>Office Equipment</v>
          </cell>
        </row>
        <row r="15">
          <cell r="D15">
            <v>20100001</v>
          </cell>
          <cell r="E15" t="str">
            <v>Computer Software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5"/>
  <sheetViews>
    <sheetView topLeftCell="A254" workbookViewId="0">
      <selection activeCell="G2" sqref="G2:G275"/>
    </sheetView>
  </sheetViews>
  <sheetFormatPr defaultRowHeight="15" x14ac:dyDescent="0.25"/>
  <cols>
    <col min="1" max="1" width="11" bestFit="1" customWidth="1"/>
    <col min="4" max="4" width="48.5703125" bestFit="1" customWidth="1"/>
    <col min="5" max="5" width="14.42578125" bestFit="1" customWidth="1"/>
    <col min="6" max="6" width="26.85546875" bestFit="1" customWidth="1"/>
    <col min="7" max="7" width="16.5703125" bestFit="1" customWidth="1"/>
  </cols>
  <sheetData>
    <row r="1" spans="1:7" x14ac:dyDescent="0.25">
      <c r="A1" s="1" t="s">
        <v>0</v>
      </c>
      <c r="B1" s="1" t="s">
        <v>1</v>
      </c>
      <c r="C1" s="1" t="s">
        <v>2</v>
      </c>
      <c r="D1" s="1" t="s">
        <v>3</v>
      </c>
      <c r="E1" s="1" t="s">
        <v>4</v>
      </c>
      <c r="F1" s="1" t="s">
        <v>5</v>
      </c>
      <c r="G1" s="1" t="s">
        <v>6</v>
      </c>
    </row>
    <row r="2" spans="1:7" x14ac:dyDescent="0.25">
      <c r="A2" s="2">
        <v>1000000002</v>
      </c>
      <c r="B2" s="3">
        <v>3004</v>
      </c>
      <c r="C2" s="2" t="s">
        <v>7</v>
      </c>
      <c r="D2" s="2" t="s">
        <v>8</v>
      </c>
      <c r="E2" s="2">
        <v>20000001</v>
      </c>
      <c r="F2" s="2" t="str">
        <f>VLOOKUP(E2,[1]Sheet1!$D$2:$E$15,2,0)</f>
        <v>Freehold Land</v>
      </c>
      <c r="G2" s="4">
        <v>7434788</v>
      </c>
    </row>
    <row r="3" spans="1:7" x14ac:dyDescent="0.25">
      <c r="A3" s="2">
        <v>1010000002</v>
      </c>
      <c r="B3" s="3">
        <v>3004</v>
      </c>
      <c r="C3" s="2" t="s">
        <v>9</v>
      </c>
      <c r="D3" s="2" t="s">
        <v>10</v>
      </c>
      <c r="E3" s="2">
        <v>20000002</v>
      </c>
      <c r="F3" s="2" t="str">
        <f>VLOOKUP(E3,[1]Sheet1!$D$2:$E$15,2,0)</f>
        <v>Leasehold Land</v>
      </c>
      <c r="G3" s="4">
        <v>18130756</v>
      </c>
    </row>
    <row r="4" spans="1:7" x14ac:dyDescent="0.25">
      <c r="A4" s="2">
        <v>1010000005</v>
      </c>
      <c r="B4" s="3">
        <v>3004</v>
      </c>
      <c r="C4" s="2" t="s">
        <v>11</v>
      </c>
      <c r="D4" s="2" t="s">
        <v>12</v>
      </c>
      <c r="E4" s="2">
        <v>20000002</v>
      </c>
      <c r="F4" s="2" t="str">
        <f>VLOOKUP(E4,[1]Sheet1!$D$2:$E$15,2,0)</f>
        <v>Leasehold Land</v>
      </c>
      <c r="G4" s="4">
        <v>96355047.700000003</v>
      </c>
    </row>
    <row r="5" spans="1:7" x14ac:dyDescent="0.25">
      <c r="A5" s="2">
        <v>2000000000</v>
      </c>
      <c r="B5" s="3">
        <v>3004</v>
      </c>
      <c r="C5" s="2" t="s">
        <v>11</v>
      </c>
      <c r="D5" s="2" t="s">
        <v>13</v>
      </c>
      <c r="E5" s="2">
        <v>20000101</v>
      </c>
      <c r="F5" s="2" t="str">
        <f>VLOOKUP(E5,[1]Sheet1!$D$2:$E$15,2,0)</f>
        <v>Factory Building</v>
      </c>
      <c r="G5" s="4">
        <v>20175789.43</v>
      </c>
    </row>
    <row r="6" spans="1:7" x14ac:dyDescent="0.25">
      <c r="A6" s="2">
        <v>2000000001</v>
      </c>
      <c r="B6" s="3">
        <v>3004</v>
      </c>
      <c r="C6" s="2" t="s">
        <v>11</v>
      </c>
      <c r="D6" s="2" t="s">
        <v>14</v>
      </c>
      <c r="E6" s="2">
        <v>20000101</v>
      </c>
      <c r="F6" s="2" t="str">
        <f>VLOOKUP(E6,[1]Sheet1!$D$2:$E$15,2,0)</f>
        <v>Factory Building</v>
      </c>
      <c r="G6" s="4">
        <v>35371921.159999996</v>
      </c>
    </row>
    <row r="7" spans="1:7" x14ac:dyDescent="0.25">
      <c r="A7" s="2">
        <v>2000000011</v>
      </c>
      <c r="B7" s="3">
        <v>3004</v>
      </c>
      <c r="C7" s="2" t="s">
        <v>15</v>
      </c>
      <c r="D7" s="2" t="s">
        <v>16</v>
      </c>
      <c r="E7" s="2">
        <v>20000101</v>
      </c>
      <c r="F7" s="2" t="str">
        <f>VLOOKUP(E7,[1]Sheet1!$D$2:$E$15,2,0)</f>
        <v>Factory Building</v>
      </c>
      <c r="G7" s="4">
        <v>130437.04</v>
      </c>
    </row>
    <row r="8" spans="1:7" x14ac:dyDescent="0.25">
      <c r="A8" s="2">
        <v>2000000013</v>
      </c>
      <c r="B8" s="3">
        <v>3004</v>
      </c>
      <c r="C8" s="2" t="s">
        <v>17</v>
      </c>
      <c r="D8" s="2" t="s">
        <v>18</v>
      </c>
      <c r="E8" s="2">
        <v>20000101</v>
      </c>
      <c r="F8" s="2" t="str">
        <f>VLOOKUP(E8,[1]Sheet1!$D$2:$E$15,2,0)</f>
        <v>Factory Building</v>
      </c>
      <c r="G8" s="4">
        <v>2487918</v>
      </c>
    </row>
    <row r="9" spans="1:7" x14ac:dyDescent="0.25">
      <c r="A9" s="2">
        <v>2000000018</v>
      </c>
      <c r="B9" s="3">
        <v>3004</v>
      </c>
      <c r="C9" s="2" t="s">
        <v>19</v>
      </c>
      <c r="D9" s="2" t="s">
        <v>20</v>
      </c>
      <c r="E9" s="2">
        <v>20000101</v>
      </c>
      <c r="F9" s="2" t="str">
        <f>VLOOKUP(E9,[1]Sheet1!$D$2:$E$15,2,0)</f>
        <v>Factory Building</v>
      </c>
      <c r="G9" s="4">
        <v>21616704.16</v>
      </c>
    </row>
    <row r="10" spans="1:7" x14ac:dyDescent="0.25">
      <c r="A10" s="2">
        <v>2000000023</v>
      </c>
      <c r="B10" s="3">
        <v>3004</v>
      </c>
      <c r="C10" s="2" t="s">
        <v>21</v>
      </c>
      <c r="D10" s="2" t="s">
        <v>22</v>
      </c>
      <c r="E10" s="2">
        <v>20000101</v>
      </c>
      <c r="F10" s="2" t="str">
        <f>VLOOKUP(E10,[1]Sheet1!$D$2:$E$15,2,0)</f>
        <v>Factory Building</v>
      </c>
      <c r="G10" s="4">
        <v>69821873.719999999</v>
      </c>
    </row>
    <row r="11" spans="1:7" x14ac:dyDescent="0.25">
      <c r="A11" s="2">
        <v>2070000008</v>
      </c>
      <c r="B11" s="3">
        <v>3004</v>
      </c>
      <c r="C11" s="2" t="s">
        <v>15</v>
      </c>
      <c r="D11" s="2" t="s">
        <v>23</v>
      </c>
      <c r="E11" s="2">
        <v>20000101</v>
      </c>
      <c r="F11" s="2" t="str">
        <f>VLOOKUP(E11,[1]Sheet1!$D$2:$E$15,2,0)</f>
        <v>Factory Building</v>
      </c>
      <c r="G11" s="4">
        <v>81578.960000000006</v>
      </c>
    </row>
    <row r="12" spans="1:7" x14ac:dyDescent="0.25">
      <c r="A12" s="2">
        <v>2070000009</v>
      </c>
      <c r="B12" s="3">
        <v>3004</v>
      </c>
      <c r="C12" s="2" t="s">
        <v>24</v>
      </c>
      <c r="D12" s="2" t="s">
        <v>25</v>
      </c>
      <c r="E12" s="2">
        <v>20000101</v>
      </c>
      <c r="F12" s="2" t="str">
        <f>VLOOKUP(E12,[1]Sheet1!$D$2:$E$15,2,0)</f>
        <v>Factory Building</v>
      </c>
      <c r="G12" s="4">
        <v>312000</v>
      </c>
    </row>
    <row r="13" spans="1:7" x14ac:dyDescent="0.25">
      <c r="A13" s="2">
        <v>2010000000</v>
      </c>
      <c r="B13" s="3">
        <v>3004</v>
      </c>
      <c r="C13" s="2" t="s">
        <v>11</v>
      </c>
      <c r="D13" s="2" t="s">
        <v>26</v>
      </c>
      <c r="E13" s="2">
        <v>20000102</v>
      </c>
      <c r="F13" s="2" t="str">
        <f>VLOOKUP(E13,[1]Sheet1!$D$2:$E$15,2,0)</f>
        <v>Other Than Factory Buildings</v>
      </c>
      <c r="G13" s="4">
        <v>26491073.170000002</v>
      </c>
    </row>
    <row r="14" spans="1:7" x14ac:dyDescent="0.25">
      <c r="A14" s="2">
        <v>2010000001</v>
      </c>
      <c r="B14" s="3">
        <v>3004</v>
      </c>
      <c r="C14" s="2" t="s">
        <v>11</v>
      </c>
      <c r="D14" s="2" t="s">
        <v>27</v>
      </c>
      <c r="E14" s="2">
        <v>20000102</v>
      </c>
      <c r="F14" s="2" t="str">
        <f>VLOOKUP(E14,[1]Sheet1!$D$2:$E$15,2,0)</f>
        <v>Other Than Factory Buildings</v>
      </c>
      <c r="G14" s="4">
        <v>929819.56</v>
      </c>
    </row>
    <row r="15" spans="1:7" x14ac:dyDescent="0.25">
      <c r="A15" s="2">
        <v>2010000002</v>
      </c>
      <c r="B15" s="3">
        <v>3004</v>
      </c>
      <c r="C15" s="2" t="s">
        <v>11</v>
      </c>
      <c r="D15" s="2" t="s">
        <v>28</v>
      </c>
      <c r="E15" s="2">
        <v>20000102</v>
      </c>
      <c r="F15" s="2" t="str">
        <f>VLOOKUP(E15,[1]Sheet1!$D$2:$E$15,2,0)</f>
        <v>Other Than Factory Buildings</v>
      </c>
      <c r="G15" s="4">
        <v>25708145.579999998</v>
      </c>
    </row>
    <row r="16" spans="1:7" x14ac:dyDescent="0.25">
      <c r="A16" s="2">
        <v>2010000004</v>
      </c>
      <c r="B16" s="3">
        <v>3004</v>
      </c>
      <c r="C16" s="2" t="s">
        <v>11</v>
      </c>
      <c r="D16" s="2" t="s">
        <v>29</v>
      </c>
      <c r="E16" s="2">
        <v>20000102</v>
      </c>
      <c r="F16" s="2" t="str">
        <f>VLOOKUP(E16,[1]Sheet1!$D$2:$E$15,2,0)</f>
        <v>Other Than Factory Buildings</v>
      </c>
      <c r="G16" s="4">
        <v>3295730.28</v>
      </c>
    </row>
    <row r="17" spans="1:7" x14ac:dyDescent="0.25">
      <c r="A17" s="2">
        <v>2010000005</v>
      </c>
      <c r="B17" s="3">
        <v>3004</v>
      </c>
      <c r="C17" s="2" t="s">
        <v>11</v>
      </c>
      <c r="D17" s="2" t="s">
        <v>30</v>
      </c>
      <c r="E17" s="2">
        <v>20000102</v>
      </c>
      <c r="F17" s="2" t="str">
        <f>VLOOKUP(E17,[1]Sheet1!$D$2:$E$15,2,0)</f>
        <v>Other Than Factory Buildings</v>
      </c>
      <c r="G17" s="4">
        <v>28300.49</v>
      </c>
    </row>
    <row r="18" spans="1:7" x14ac:dyDescent="0.25">
      <c r="A18" s="2">
        <v>2010000006</v>
      </c>
      <c r="B18" s="3">
        <v>3004</v>
      </c>
      <c r="C18" s="2" t="s">
        <v>11</v>
      </c>
      <c r="D18" s="2" t="s">
        <v>31</v>
      </c>
      <c r="E18" s="2">
        <v>20000102</v>
      </c>
      <c r="F18" s="2" t="str">
        <f>VLOOKUP(E18,[1]Sheet1!$D$2:$E$15,2,0)</f>
        <v>Other Than Factory Buildings</v>
      </c>
      <c r="G18" s="4">
        <v>1037932.67</v>
      </c>
    </row>
    <row r="19" spans="1:7" x14ac:dyDescent="0.25">
      <c r="A19" s="2">
        <v>2010000047</v>
      </c>
      <c r="B19" s="3">
        <v>3004</v>
      </c>
      <c r="C19" s="2" t="s">
        <v>32</v>
      </c>
      <c r="D19" s="2" t="s">
        <v>33</v>
      </c>
      <c r="E19" s="2">
        <v>20000102</v>
      </c>
      <c r="F19" s="2" t="str">
        <f>VLOOKUP(E19,[1]Sheet1!$D$2:$E$15,2,0)</f>
        <v>Other Than Factory Buildings</v>
      </c>
      <c r="G19" s="4">
        <v>781076.76</v>
      </c>
    </row>
    <row r="20" spans="1:7" x14ac:dyDescent="0.25">
      <c r="A20" s="2">
        <v>2010000048</v>
      </c>
      <c r="B20" s="3">
        <v>3004</v>
      </c>
      <c r="C20" s="2" t="s">
        <v>34</v>
      </c>
      <c r="D20" s="2" t="s">
        <v>35</v>
      </c>
      <c r="E20" s="2">
        <v>20000102</v>
      </c>
      <c r="F20" s="2" t="str">
        <f>VLOOKUP(E20,[1]Sheet1!$D$2:$E$15,2,0)</f>
        <v>Other Than Factory Buildings</v>
      </c>
      <c r="G20" s="4">
        <v>50286.62</v>
      </c>
    </row>
    <row r="21" spans="1:7" x14ac:dyDescent="0.25">
      <c r="A21" s="2">
        <v>2010000049</v>
      </c>
      <c r="B21" s="3">
        <v>3004</v>
      </c>
      <c r="C21" s="2" t="s">
        <v>34</v>
      </c>
      <c r="D21" s="2" t="s">
        <v>36</v>
      </c>
      <c r="E21" s="2">
        <v>20000102</v>
      </c>
      <c r="F21" s="2" t="str">
        <f>VLOOKUP(E21,[1]Sheet1!$D$2:$E$15,2,0)</f>
        <v>Other Than Factory Buildings</v>
      </c>
      <c r="G21" s="4">
        <v>126443.1</v>
      </c>
    </row>
    <row r="22" spans="1:7" x14ac:dyDescent="0.25">
      <c r="A22" s="2">
        <v>2010000050</v>
      </c>
      <c r="B22" s="3">
        <v>3004</v>
      </c>
      <c r="C22" s="2" t="s">
        <v>34</v>
      </c>
      <c r="D22" s="2" t="s">
        <v>37</v>
      </c>
      <c r="E22" s="2">
        <v>20000102</v>
      </c>
      <c r="F22" s="2" t="str">
        <f>VLOOKUP(E22,[1]Sheet1!$D$2:$E$15,2,0)</f>
        <v>Other Than Factory Buildings</v>
      </c>
      <c r="G22" s="4">
        <v>633203.22</v>
      </c>
    </row>
    <row r="23" spans="1:7" x14ac:dyDescent="0.25">
      <c r="A23" s="2">
        <v>2010000051</v>
      </c>
      <c r="B23" s="3">
        <v>3004</v>
      </c>
      <c r="C23" s="2" t="s">
        <v>34</v>
      </c>
      <c r="D23" s="2" t="s">
        <v>38</v>
      </c>
      <c r="E23" s="2">
        <v>20000102</v>
      </c>
      <c r="F23" s="2" t="str">
        <f>VLOOKUP(E23,[1]Sheet1!$D$2:$E$15,2,0)</f>
        <v>Other Than Factory Buildings</v>
      </c>
      <c r="G23" s="4">
        <v>264105.26</v>
      </c>
    </row>
    <row r="24" spans="1:7" x14ac:dyDescent="0.25">
      <c r="A24" s="2">
        <v>2010000052</v>
      </c>
      <c r="B24" s="3">
        <v>3004</v>
      </c>
      <c r="C24" s="2" t="s">
        <v>39</v>
      </c>
      <c r="D24" s="2" t="s">
        <v>40</v>
      </c>
      <c r="E24" s="2">
        <v>20000102</v>
      </c>
      <c r="F24" s="2" t="str">
        <f>VLOOKUP(E24,[1]Sheet1!$D$2:$E$15,2,0)</f>
        <v>Other Than Factory Buildings</v>
      </c>
      <c r="G24" s="4">
        <v>629491.16</v>
      </c>
    </row>
    <row r="25" spans="1:7" x14ac:dyDescent="0.25">
      <c r="A25" s="2">
        <v>2010000062</v>
      </c>
      <c r="B25" s="3">
        <v>3004</v>
      </c>
      <c r="C25" s="2" t="s">
        <v>41</v>
      </c>
      <c r="D25" s="2" t="s">
        <v>42</v>
      </c>
      <c r="E25" s="2">
        <v>20000102</v>
      </c>
      <c r="F25" s="2" t="str">
        <f>VLOOKUP(E25,[1]Sheet1!$D$2:$E$15,2,0)</f>
        <v>Other Than Factory Buildings</v>
      </c>
      <c r="G25" s="4">
        <v>382050.07</v>
      </c>
    </row>
    <row r="26" spans="1:7" x14ac:dyDescent="0.25">
      <c r="A26" s="2">
        <v>2010000063</v>
      </c>
      <c r="B26" s="3">
        <v>3004</v>
      </c>
      <c r="C26" s="2" t="s">
        <v>43</v>
      </c>
      <c r="D26" s="2" t="s">
        <v>44</v>
      </c>
      <c r="E26" s="2">
        <v>20000102</v>
      </c>
      <c r="F26" s="2" t="str">
        <f>VLOOKUP(E26,[1]Sheet1!$D$2:$E$15,2,0)</f>
        <v>Other Than Factory Buildings</v>
      </c>
      <c r="G26" s="4">
        <v>548223.64</v>
      </c>
    </row>
    <row r="27" spans="1:7" x14ac:dyDescent="0.25">
      <c r="A27" s="2">
        <v>2060000000</v>
      </c>
      <c r="B27" s="3">
        <v>3004</v>
      </c>
      <c r="C27" s="2" t="s">
        <v>11</v>
      </c>
      <c r="D27" s="2" t="s">
        <v>45</v>
      </c>
      <c r="E27" s="2">
        <v>20000102</v>
      </c>
      <c r="F27" s="2" t="str">
        <f>VLOOKUP(E27,[1]Sheet1!$D$2:$E$15,2,0)</f>
        <v>Other Than Factory Buildings</v>
      </c>
      <c r="G27" s="4">
        <v>143904079.53</v>
      </c>
    </row>
    <row r="28" spans="1:7" x14ac:dyDescent="0.25">
      <c r="A28" s="2">
        <v>2060000009</v>
      </c>
      <c r="B28" s="3">
        <v>3004</v>
      </c>
      <c r="C28" s="2" t="s">
        <v>7</v>
      </c>
      <c r="D28" s="2" t="s">
        <v>45</v>
      </c>
      <c r="E28" s="2">
        <v>20000102</v>
      </c>
      <c r="F28" s="2" t="str">
        <f>VLOOKUP(E28,[1]Sheet1!$D$2:$E$15,2,0)</f>
        <v>Other Than Factory Buildings</v>
      </c>
      <c r="G28" s="4">
        <v>1050267.73</v>
      </c>
    </row>
    <row r="29" spans="1:7" x14ac:dyDescent="0.25">
      <c r="A29" s="2">
        <v>2060000015</v>
      </c>
      <c r="B29" s="3">
        <v>3004</v>
      </c>
      <c r="C29" s="2" t="s">
        <v>34</v>
      </c>
      <c r="D29" s="2" t="s">
        <v>46</v>
      </c>
      <c r="E29" s="2">
        <v>20000102</v>
      </c>
      <c r="F29" s="2" t="str">
        <f>VLOOKUP(E29,[1]Sheet1!$D$2:$E$15,2,0)</f>
        <v>Other Than Factory Buildings</v>
      </c>
      <c r="G29" s="4">
        <v>1367362.29</v>
      </c>
    </row>
    <row r="30" spans="1:7" x14ac:dyDescent="0.25">
      <c r="A30" s="2">
        <v>2070000000</v>
      </c>
      <c r="B30" s="3">
        <v>3004</v>
      </c>
      <c r="C30" s="2" t="s">
        <v>11</v>
      </c>
      <c r="D30" s="2" t="s">
        <v>47</v>
      </c>
      <c r="E30" s="2">
        <v>20000102</v>
      </c>
      <c r="F30" s="2" t="str">
        <f>VLOOKUP(E30,[1]Sheet1!$D$2:$E$15,2,0)</f>
        <v>Other Than Factory Buildings</v>
      </c>
      <c r="G30" s="4">
        <v>5317709.6100000003</v>
      </c>
    </row>
    <row r="31" spans="1:7" x14ac:dyDescent="0.25">
      <c r="A31" s="2">
        <v>2070000011</v>
      </c>
      <c r="B31" s="3">
        <v>3004</v>
      </c>
      <c r="C31" s="2" t="s">
        <v>48</v>
      </c>
      <c r="D31" s="2" t="s">
        <v>49</v>
      </c>
      <c r="E31" s="2">
        <v>20000102</v>
      </c>
      <c r="F31" s="2" t="str">
        <f>VLOOKUP(E31,[1]Sheet1!$D$2:$E$15,2,0)</f>
        <v>Other Than Factory Buildings</v>
      </c>
      <c r="G31" s="4">
        <v>775926.27</v>
      </c>
    </row>
    <row r="32" spans="1:7" x14ac:dyDescent="0.25">
      <c r="A32" s="2">
        <v>3020000000</v>
      </c>
      <c r="B32" s="3">
        <v>3004</v>
      </c>
      <c r="C32" s="2" t="s">
        <v>11</v>
      </c>
      <c r="D32" s="2" t="s">
        <v>50</v>
      </c>
      <c r="E32" s="2">
        <v>20000201</v>
      </c>
      <c r="F32" s="2" t="str">
        <f>VLOOKUP(E32,[1]Sheet1!$D$2:$E$15,2,0)</f>
        <v>Plant &amp; Eqiupment</v>
      </c>
      <c r="G32" s="4">
        <v>1000182280.34</v>
      </c>
    </row>
    <row r="33" spans="1:7" x14ac:dyDescent="0.25">
      <c r="A33" s="2">
        <v>3020000001</v>
      </c>
      <c r="B33" s="3">
        <v>3004</v>
      </c>
      <c r="C33" s="2" t="s">
        <v>11</v>
      </c>
      <c r="D33" s="2" t="s">
        <v>51</v>
      </c>
      <c r="E33" s="2">
        <v>20000201</v>
      </c>
      <c r="F33" s="2" t="str">
        <f>VLOOKUP(E33,[1]Sheet1!$D$2:$E$15,2,0)</f>
        <v>Plant &amp; Eqiupment</v>
      </c>
      <c r="G33" s="4">
        <v>1000158336.5700001</v>
      </c>
    </row>
    <row r="34" spans="1:7" x14ac:dyDescent="0.25">
      <c r="A34" s="2">
        <v>3020000002</v>
      </c>
      <c r="B34" s="3">
        <v>3004</v>
      </c>
      <c r="C34" s="2" t="s">
        <v>11</v>
      </c>
      <c r="D34" s="2" t="s">
        <v>52</v>
      </c>
      <c r="E34" s="2">
        <v>20000201</v>
      </c>
      <c r="F34" s="2" t="str">
        <f>VLOOKUP(E34,[1]Sheet1!$D$2:$E$15,2,0)</f>
        <v>Plant &amp; Eqiupment</v>
      </c>
      <c r="G34" s="4">
        <v>464045725.80000001</v>
      </c>
    </row>
    <row r="35" spans="1:7" x14ac:dyDescent="0.25">
      <c r="A35" s="2">
        <v>3020000003</v>
      </c>
      <c r="B35" s="3">
        <v>3004</v>
      </c>
      <c r="C35" s="2" t="s">
        <v>11</v>
      </c>
      <c r="D35" s="2" t="s">
        <v>53</v>
      </c>
      <c r="E35" s="2">
        <v>20000201</v>
      </c>
      <c r="F35" s="2" t="str">
        <f>VLOOKUP(E35,[1]Sheet1!$D$2:$E$15,2,0)</f>
        <v>Plant &amp; Eqiupment</v>
      </c>
      <c r="G35" s="4">
        <v>464045725.63999999</v>
      </c>
    </row>
    <row r="36" spans="1:7" x14ac:dyDescent="0.25">
      <c r="A36" s="2">
        <v>3020000004</v>
      </c>
      <c r="B36" s="3">
        <v>3004</v>
      </c>
      <c r="C36" s="2" t="s">
        <v>11</v>
      </c>
      <c r="D36" s="2" t="s">
        <v>54</v>
      </c>
      <c r="E36" s="2">
        <v>20000201</v>
      </c>
      <c r="F36" s="2" t="str">
        <f>VLOOKUP(E36,[1]Sheet1!$D$2:$E$15,2,0)</f>
        <v>Plant &amp; Eqiupment</v>
      </c>
      <c r="G36" s="4">
        <v>231173554.94</v>
      </c>
    </row>
    <row r="37" spans="1:7" x14ac:dyDescent="0.25">
      <c r="A37" s="2">
        <v>3020000005</v>
      </c>
      <c r="B37" s="3">
        <v>3004</v>
      </c>
      <c r="C37" s="2" t="s">
        <v>11</v>
      </c>
      <c r="D37" s="2" t="s">
        <v>55</v>
      </c>
      <c r="E37" s="2">
        <v>20000201</v>
      </c>
      <c r="F37" s="2" t="str">
        <f>VLOOKUP(E37,[1]Sheet1!$D$2:$E$15,2,0)</f>
        <v>Plant &amp; Eqiupment</v>
      </c>
      <c r="G37" s="4">
        <v>2039914.84</v>
      </c>
    </row>
    <row r="38" spans="1:7" x14ac:dyDescent="0.25">
      <c r="A38" s="2">
        <v>3020000006</v>
      </c>
      <c r="B38" s="3">
        <v>3004</v>
      </c>
      <c r="C38" s="2" t="s">
        <v>11</v>
      </c>
      <c r="D38" s="2" t="s">
        <v>56</v>
      </c>
      <c r="E38" s="2">
        <v>20000201</v>
      </c>
      <c r="F38" s="2" t="str">
        <f>VLOOKUP(E38,[1]Sheet1!$D$2:$E$15,2,0)</f>
        <v>Plant &amp; Eqiupment</v>
      </c>
      <c r="G38" s="4">
        <v>58784356.359999999</v>
      </c>
    </row>
    <row r="39" spans="1:7" x14ac:dyDescent="0.25">
      <c r="A39" s="2">
        <v>3020000007</v>
      </c>
      <c r="B39" s="3">
        <v>3004</v>
      </c>
      <c r="C39" s="2" t="s">
        <v>11</v>
      </c>
      <c r="D39" s="2" t="s">
        <v>57</v>
      </c>
      <c r="E39" s="2">
        <v>20000201</v>
      </c>
      <c r="F39" s="2" t="str">
        <f>VLOOKUP(E39,[1]Sheet1!$D$2:$E$15,2,0)</f>
        <v>Plant &amp; Eqiupment</v>
      </c>
      <c r="G39" s="4">
        <v>41031126.979999997</v>
      </c>
    </row>
    <row r="40" spans="1:7" x14ac:dyDescent="0.25">
      <c r="A40" s="2">
        <v>3020000008</v>
      </c>
      <c r="B40" s="3">
        <v>3004</v>
      </c>
      <c r="C40" s="2" t="s">
        <v>11</v>
      </c>
      <c r="D40" s="2" t="s">
        <v>58</v>
      </c>
      <c r="E40" s="2">
        <v>20000201</v>
      </c>
      <c r="F40" s="2" t="str">
        <f>VLOOKUP(E40,[1]Sheet1!$D$2:$E$15,2,0)</f>
        <v>Plant &amp; Eqiupment</v>
      </c>
      <c r="G40" s="4">
        <v>47834230.020000003</v>
      </c>
    </row>
    <row r="41" spans="1:7" x14ac:dyDescent="0.25">
      <c r="A41" s="2">
        <v>3020000009</v>
      </c>
      <c r="B41" s="3">
        <v>3004</v>
      </c>
      <c r="C41" s="2" t="s">
        <v>11</v>
      </c>
      <c r="D41" s="2" t="s">
        <v>59</v>
      </c>
      <c r="E41" s="2">
        <v>20000201</v>
      </c>
      <c r="F41" s="2" t="str">
        <f>VLOOKUP(E41,[1]Sheet1!$D$2:$E$15,2,0)</f>
        <v>Plant &amp; Eqiupment</v>
      </c>
      <c r="G41" s="4">
        <v>419217758.11000001</v>
      </c>
    </row>
    <row r="42" spans="1:7" x14ac:dyDescent="0.25">
      <c r="A42" s="2">
        <v>3020000010</v>
      </c>
      <c r="B42" s="3">
        <v>3004</v>
      </c>
      <c r="C42" s="2" t="s">
        <v>11</v>
      </c>
      <c r="D42" s="2" t="s">
        <v>60</v>
      </c>
      <c r="E42" s="2">
        <v>20000201</v>
      </c>
      <c r="F42" s="2" t="str">
        <f>VLOOKUP(E42,[1]Sheet1!$D$2:$E$15,2,0)</f>
        <v>Plant &amp; Eqiupment</v>
      </c>
      <c r="G42" s="4">
        <v>17230482.75</v>
      </c>
    </row>
    <row r="43" spans="1:7" x14ac:dyDescent="0.25">
      <c r="A43" s="2">
        <v>3020000011</v>
      </c>
      <c r="B43" s="3">
        <v>3004</v>
      </c>
      <c r="C43" s="2" t="s">
        <v>11</v>
      </c>
      <c r="D43" s="2" t="s">
        <v>61</v>
      </c>
      <c r="E43" s="2">
        <v>20000201</v>
      </c>
      <c r="F43" s="2" t="str">
        <f>VLOOKUP(E43,[1]Sheet1!$D$2:$E$15,2,0)</f>
        <v>Plant &amp; Eqiupment</v>
      </c>
      <c r="G43" s="4">
        <v>31419994.420000002</v>
      </c>
    </row>
    <row r="44" spans="1:7" x14ac:dyDescent="0.25">
      <c r="A44" s="2">
        <v>3020000012</v>
      </c>
      <c r="B44" s="3">
        <v>3004</v>
      </c>
      <c r="C44" s="2" t="s">
        <v>11</v>
      </c>
      <c r="D44" s="2" t="s">
        <v>62</v>
      </c>
      <c r="E44" s="2">
        <v>20000201</v>
      </c>
      <c r="F44" s="2" t="str">
        <f>VLOOKUP(E44,[1]Sheet1!$D$2:$E$15,2,0)</f>
        <v>Plant &amp; Eqiupment</v>
      </c>
      <c r="G44" s="4">
        <v>33579833.920000002</v>
      </c>
    </row>
    <row r="45" spans="1:7" x14ac:dyDescent="0.25">
      <c r="A45" s="2">
        <v>3020000013</v>
      </c>
      <c r="B45" s="3">
        <v>3004</v>
      </c>
      <c r="C45" s="2" t="s">
        <v>11</v>
      </c>
      <c r="D45" s="2" t="s">
        <v>63</v>
      </c>
      <c r="E45" s="2">
        <v>20000201</v>
      </c>
      <c r="F45" s="2" t="str">
        <f>VLOOKUP(E45,[1]Sheet1!$D$2:$E$15,2,0)</f>
        <v>Plant &amp; Eqiupment</v>
      </c>
      <c r="G45" s="4">
        <v>123230875.06</v>
      </c>
    </row>
    <row r="46" spans="1:7" x14ac:dyDescent="0.25">
      <c r="A46" s="2">
        <v>3020000014</v>
      </c>
      <c r="B46" s="3">
        <v>3004</v>
      </c>
      <c r="C46" s="2" t="s">
        <v>11</v>
      </c>
      <c r="D46" s="2" t="s">
        <v>64</v>
      </c>
      <c r="E46" s="2">
        <v>20000201</v>
      </c>
      <c r="F46" s="2" t="str">
        <f>VLOOKUP(E46,[1]Sheet1!$D$2:$E$15,2,0)</f>
        <v>Plant &amp; Eqiupment</v>
      </c>
      <c r="G46" s="4">
        <v>106059376.17</v>
      </c>
    </row>
    <row r="47" spans="1:7" x14ac:dyDescent="0.25">
      <c r="A47" s="2">
        <v>3020000015</v>
      </c>
      <c r="B47" s="3">
        <v>3004</v>
      </c>
      <c r="C47" s="2" t="s">
        <v>11</v>
      </c>
      <c r="D47" s="2" t="s">
        <v>65</v>
      </c>
      <c r="E47" s="2">
        <v>20000201</v>
      </c>
      <c r="F47" s="2" t="str">
        <f>VLOOKUP(E47,[1]Sheet1!$D$2:$E$15,2,0)</f>
        <v>Plant &amp; Eqiupment</v>
      </c>
      <c r="G47" s="4">
        <v>7480291.0800000001</v>
      </c>
    </row>
    <row r="48" spans="1:7" x14ac:dyDescent="0.25">
      <c r="A48" s="2">
        <v>3020000016</v>
      </c>
      <c r="B48" s="3">
        <v>3004</v>
      </c>
      <c r="C48" s="2" t="s">
        <v>11</v>
      </c>
      <c r="D48" s="2" t="s">
        <v>66</v>
      </c>
      <c r="E48" s="2">
        <v>20000201</v>
      </c>
      <c r="F48" s="2" t="str">
        <f>VLOOKUP(E48,[1]Sheet1!$D$2:$E$15,2,0)</f>
        <v>Plant &amp; Eqiupment</v>
      </c>
      <c r="G48" s="4">
        <v>2377674.9300000002</v>
      </c>
    </row>
    <row r="49" spans="1:7" x14ac:dyDescent="0.25">
      <c r="A49" s="2">
        <v>3020000017</v>
      </c>
      <c r="B49" s="3">
        <v>3004</v>
      </c>
      <c r="C49" s="2" t="s">
        <v>11</v>
      </c>
      <c r="D49" s="2" t="s">
        <v>67</v>
      </c>
      <c r="E49" s="2">
        <v>20000201</v>
      </c>
      <c r="F49" s="2" t="str">
        <f>VLOOKUP(E49,[1]Sheet1!$D$2:$E$15,2,0)</f>
        <v>Plant &amp; Eqiupment</v>
      </c>
      <c r="G49" s="4">
        <v>4175824.57</v>
      </c>
    </row>
    <row r="50" spans="1:7" x14ac:dyDescent="0.25">
      <c r="A50" s="2">
        <v>3020000018</v>
      </c>
      <c r="B50" s="3">
        <v>3004</v>
      </c>
      <c r="C50" s="2" t="s">
        <v>11</v>
      </c>
      <c r="D50" s="2" t="s">
        <v>68</v>
      </c>
      <c r="E50" s="2">
        <v>20000201</v>
      </c>
      <c r="F50" s="2" t="str">
        <f>VLOOKUP(E50,[1]Sheet1!$D$2:$E$15,2,0)</f>
        <v>Plant &amp; Eqiupment</v>
      </c>
      <c r="G50" s="4">
        <v>71207064.680000007</v>
      </c>
    </row>
    <row r="51" spans="1:7" x14ac:dyDescent="0.25">
      <c r="A51" s="2">
        <v>3020000019</v>
      </c>
      <c r="B51" s="3">
        <v>3004</v>
      </c>
      <c r="C51" s="2" t="s">
        <v>11</v>
      </c>
      <c r="D51" s="2" t="s">
        <v>69</v>
      </c>
      <c r="E51" s="2">
        <v>20000201</v>
      </c>
      <c r="F51" s="2" t="str">
        <f>VLOOKUP(E51,[1]Sheet1!$D$2:$E$15,2,0)</f>
        <v>Plant &amp; Eqiupment</v>
      </c>
      <c r="G51" s="4">
        <v>58300107.189999998</v>
      </c>
    </row>
    <row r="52" spans="1:7" x14ac:dyDescent="0.25">
      <c r="A52" s="2">
        <v>3020000020</v>
      </c>
      <c r="B52" s="3">
        <v>3004</v>
      </c>
      <c r="C52" s="2" t="s">
        <v>11</v>
      </c>
      <c r="D52" s="2" t="s">
        <v>70</v>
      </c>
      <c r="E52" s="2">
        <v>20000201</v>
      </c>
      <c r="F52" s="2" t="str">
        <f>VLOOKUP(E52,[1]Sheet1!$D$2:$E$15,2,0)</f>
        <v>Plant &amp; Eqiupment</v>
      </c>
      <c r="G52" s="4">
        <v>96349711.150000006</v>
      </c>
    </row>
    <row r="53" spans="1:7" x14ac:dyDescent="0.25">
      <c r="A53" s="2">
        <v>3020000021</v>
      </c>
      <c r="B53" s="3">
        <v>3004</v>
      </c>
      <c r="C53" s="2" t="s">
        <v>11</v>
      </c>
      <c r="D53" s="2" t="s">
        <v>71</v>
      </c>
      <c r="E53" s="2">
        <v>20000201</v>
      </c>
      <c r="F53" s="2" t="str">
        <f>VLOOKUP(E53,[1]Sheet1!$D$2:$E$15,2,0)</f>
        <v>Plant &amp; Eqiupment</v>
      </c>
      <c r="G53" s="4">
        <v>52149512.460000001</v>
      </c>
    </row>
    <row r="54" spans="1:7" x14ac:dyDescent="0.25">
      <c r="A54" s="2">
        <v>3020000022</v>
      </c>
      <c r="B54" s="3">
        <v>3004</v>
      </c>
      <c r="C54" s="2" t="s">
        <v>11</v>
      </c>
      <c r="D54" s="2" t="s">
        <v>72</v>
      </c>
      <c r="E54" s="2">
        <v>20000201</v>
      </c>
      <c r="F54" s="2" t="str">
        <f>VLOOKUP(E54,[1]Sheet1!$D$2:$E$15,2,0)</f>
        <v>Plant &amp; Eqiupment</v>
      </c>
      <c r="G54" s="4">
        <v>152692361.50999999</v>
      </c>
    </row>
    <row r="55" spans="1:7" x14ac:dyDescent="0.25">
      <c r="A55" s="2">
        <v>3020000023</v>
      </c>
      <c r="B55" s="3">
        <v>3004</v>
      </c>
      <c r="C55" s="2" t="s">
        <v>11</v>
      </c>
      <c r="D55" s="2" t="s">
        <v>73</v>
      </c>
      <c r="E55" s="2">
        <v>20000201</v>
      </c>
      <c r="F55" s="2" t="str">
        <f>VLOOKUP(E55,[1]Sheet1!$D$2:$E$15,2,0)</f>
        <v>Plant &amp; Eqiupment</v>
      </c>
      <c r="G55" s="4">
        <v>55195159.740000002</v>
      </c>
    </row>
    <row r="56" spans="1:7" x14ac:dyDescent="0.25">
      <c r="A56" s="2">
        <v>3020000024</v>
      </c>
      <c r="B56" s="3">
        <v>3004</v>
      </c>
      <c r="C56" s="2" t="s">
        <v>11</v>
      </c>
      <c r="D56" s="2" t="s">
        <v>74</v>
      </c>
      <c r="E56" s="2">
        <v>20000201</v>
      </c>
      <c r="F56" s="2" t="str">
        <f>VLOOKUP(E56,[1]Sheet1!$D$2:$E$15,2,0)</f>
        <v>Plant &amp; Eqiupment</v>
      </c>
      <c r="G56" s="4">
        <v>3278259.72</v>
      </c>
    </row>
    <row r="57" spans="1:7" x14ac:dyDescent="0.25">
      <c r="A57" s="2">
        <v>3020000025</v>
      </c>
      <c r="B57" s="3">
        <v>3004</v>
      </c>
      <c r="C57" s="2" t="s">
        <v>11</v>
      </c>
      <c r="D57" s="2" t="s">
        <v>75</v>
      </c>
      <c r="E57" s="2">
        <v>20000201</v>
      </c>
      <c r="F57" s="2" t="str">
        <f>VLOOKUP(E57,[1]Sheet1!$D$2:$E$15,2,0)</f>
        <v>Plant &amp; Eqiupment</v>
      </c>
      <c r="G57" s="4">
        <v>74212678.170000002</v>
      </c>
    </row>
    <row r="58" spans="1:7" x14ac:dyDescent="0.25">
      <c r="A58" s="2">
        <v>3020000026</v>
      </c>
      <c r="B58" s="3">
        <v>3004</v>
      </c>
      <c r="C58" s="2" t="s">
        <v>11</v>
      </c>
      <c r="D58" s="2" t="s">
        <v>76</v>
      </c>
      <c r="E58" s="2">
        <v>20000201</v>
      </c>
      <c r="F58" s="2" t="str">
        <f>VLOOKUP(E58,[1]Sheet1!$D$2:$E$15,2,0)</f>
        <v>Plant &amp; Eqiupment</v>
      </c>
      <c r="G58" s="4">
        <v>4401765.2699999996</v>
      </c>
    </row>
    <row r="59" spans="1:7" x14ac:dyDescent="0.25">
      <c r="A59" s="2">
        <v>3020000027</v>
      </c>
      <c r="B59" s="3">
        <v>3004</v>
      </c>
      <c r="C59" s="2" t="s">
        <v>11</v>
      </c>
      <c r="D59" s="2" t="s">
        <v>77</v>
      </c>
      <c r="E59" s="2">
        <v>20000201</v>
      </c>
      <c r="F59" s="2" t="str">
        <f>VLOOKUP(E59,[1]Sheet1!$D$2:$E$15,2,0)</f>
        <v>Plant &amp; Eqiupment</v>
      </c>
      <c r="G59" s="4">
        <v>46145577.57</v>
      </c>
    </row>
    <row r="60" spans="1:7" x14ac:dyDescent="0.25">
      <c r="A60" s="2">
        <v>3020000028</v>
      </c>
      <c r="B60" s="3">
        <v>3004</v>
      </c>
      <c r="C60" s="2" t="s">
        <v>11</v>
      </c>
      <c r="D60" s="2" t="s">
        <v>78</v>
      </c>
      <c r="E60" s="2">
        <v>20000201</v>
      </c>
      <c r="F60" s="2" t="str">
        <f>VLOOKUP(E60,[1]Sheet1!$D$2:$E$15,2,0)</f>
        <v>Plant &amp; Eqiupment</v>
      </c>
      <c r="G60" s="4">
        <v>63580.18</v>
      </c>
    </row>
    <row r="61" spans="1:7" x14ac:dyDescent="0.25">
      <c r="A61" s="2">
        <v>3020000030</v>
      </c>
      <c r="B61" s="3">
        <v>3004</v>
      </c>
      <c r="C61" s="2" t="s">
        <v>11</v>
      </c>
      <c r="D61" s="2" t="s">
        <v>79</v>
      </c>
      <c r="E61" s="2">
        <v>20000201</v>
      </c>
      <c r="F61" s="2" t="str">
        <f>VLOOKUP(E61,[1]Sheet1!$D$2:$E$15,2,0)</f>
        <v>Plant &amp; Eqiupment</v>
      </c>
      <c r="G61" s="4">
        <v>754500.88</v>
      </c>
    </row>
    <row r="62" spans="1:7" x14ac:dyDescent="0.25">
      <c r="A62" s="2">
        <v>3020000031</v>
      </c>
      <c r="B62" s="3">
        <v>3004</v>
      </c>
      <c r="C62" s="2" t="s">
        <v>11</v>
      </c>
      <c r="D62" s="2" t="s">
        <v>80</v>
      </c>
      <c r="E62" s="2">
        <v>20000201</v>
      </c>
      <c r="F62" s="2" t="str">
        <f>VLOOKUP(E62,[1]Sheet1!$D$2:$E$15,2,0)</f>
        <v>Plant &amp; Eqiupment</v>
      </c>
      <c r="G62" s="4">
        <v>75859</v>
      </c>
    </row>
    <row r="63" spans="1:7" x14ac:dyDescent="0.25">
      <c r="A63" s="2">
        <v>3020000032</v>
      </c>
      <c r="B63" s="3">
        <v>3004</v>
      </c>
      <c r="C63" s="2" t="s">
        <v>11</v>
      </c>
      <c r="D63" s="2" t="s">
        <v>81</v>
      </c>
      <c r="E63" s="2">
        <v>20000201</v>
      </c>
      <c r="F63" s="2" t="str">
        <f>VLOOKUP(E63,[1]Sheet1!$D$2:$E$15,2,0)</f>
        <v>Plant &amp; Eqiupment</v>
      </c>
      <c r="G63" s="4">
        <v>41864</v>
      </c>
    </row>
    <row r="64" spans="1:7" x14ac:dyDescent="0.25">
      <c r="A64" s="2">
        <v>3020000174</v>
      </c>
      <c r="B64" s="3">
        <v>3004</v>
      </c>
      <c r="C64" s="2" t="s">
        <v>7</v>
      </c>
      <c r="D64" s="2" t="s">
        <v>82</v>
      </c>
      <c r="E64" s="2">
        <v>20000201</v>
      </c>
      <c r="F64" s="2" t="str">
        <f>VLOOKUP(E64,[1]Sheet1!$D$2:$E$15,2,0)</f>
        <v>Plant &amp; Eqiupment</v>
      </c>
      <c r="G64" s="4">
        <v>290178</v>
      </c>
    </row>
    <row r="65" spans="1:7" x14ac:dyDescent="0.25">
      <c r="A65" s="2">
        <v>3020000182</v>
      </c>
      <c r="B65" s="3">
        <v>3004</v>
      </c>
      <c r="C65" s="2" t="s">
        <v>7</v>
      </c>
      <c r="D65" s="2" t="s">
        <v>83</v>
      </c>
      <c r="E65" s="2">
        <v>20000201</v>
      </c>
      <c r="F65" s="2" t="str">
        <f>VLOOKUP(E65,[1]Sheet1!$D$2:$E$15,2,0)</f>
        <v>Plant &amp; Eqiupment</v>
      </c>
      <c r="G65" s="4">
        <v>173931.4</v>
      </c>
    </row>
    <row r="66" spans="1:7" x14ac:dyDescent="0.25">
      <c r="A66" s="2">
        <v>3020000183</v>
      </c>
      <c r="B66" s="3">
        <v>3004</v>
      </c>
      <c r="C66" s="2" t="s">
        <v>7</v>
      </c>
      <c r="D66" s="2" t="s">
        <v>83</v>
      </c>
      <c r="E66" s="2">
        <v>20000201</v>
      </c>
      <c r="F66" s="2" t="str">
        <f>VLOOKUP(E66,[1]Sheet1!$D$2:$E$15,2,0)</f>
        <v>Plant &amp; Eqiupment</v>
      </c>
      <c r="G66" s="4">
        <v>200562.6</v>
      </c>
    </row>
    <row r="67" spans="1:7" x14ac:dyDescent="0.25">
      <c r="A67" s="2">
        <v>3020000187</v>
      </c>
      <c r="B67" s="3">
        <v>3004</v>
      </c>
      <c r="C67" s="2" t="s">
        <v>84</v>
      </c>
      <c r="D67" s="2" t="s">
        <v>85</v>
      </c>
      <c r="E67" s="2">
        <v>20000201</v>
      </c>
      <c r="F67" s="2" t="str">
        <f>VLOOKUP(E67,[1]Sheet1!$D$2:$E$15,2,0)</f>
        <v>Plant &amp; Eqiupment</v>
      </c>
      <c r="G67" s="4">
        <v>571686</v>
      </c>
    </row>
    <row r="68" spans="1:7" x14ac:dyDescent="0.25">
      <c r="A68" s="2">
        <v>3020000196</v>
      </c>
      <c r="B68" s="3">
        <v>3004</v>
      </c>
      <c r="C68" s="2" t="s">
        <v>84</v>
      </c>
      <c r="D68" s="2" t="s">
        <v>86</v>
      </c>
      <c r="E68" s="2">
        <v>20000201</v>
      </c>
      <c r="F68" s="2" t="str">
        <f>VLOOKUP(E68,[1]Sheet1!$D$2:$E$15,2,0)</f>
        <v>Plant &amp; Eqiupment</v>
      </c>
      <c r="G68" s="4">
        <v>71873.39</v>
      </c>
    </row>
    <row r="69" spans="1:7" x14ac:dyDescent="0.25">
      <c r="A69" s="2">
        <v>3020000197</v>
      </c>
      <c r="B69" s="3">
        <v>3004</v>
      </c>
      <c r="C69" s="2" t="s">
        <v>84</v>
      </c>
      <c r="D69" s="2" t="s">
        <v>87</v>
      </c>
      <c r="E69" s="2">
        <v>20000201</v>
      </c>
      <c r="F69" s="2" t="str">
        <f>VLOOKUP(E69,[1]Sheet1!$D$2:$E$15,2,0)</f>
        <v>Plant &amp; Eqiupment</v>
      </c>
      <c r="G69" s="4">
        <v>28284.61</v>
      </c>
    </row>
    <row r="70" spans="1:7" x14ac:dyDescent="0.25">
      <c r="A70" s="2">
        <v>3020000198</v>
      </c>
      <c r="B70" s="3">
        <v>3004</v>
      </c>
      <c r="C70" s="2" t="s">
        <v>84</v>
      </c>
      <c r="D70" s="2" t="s">
        <v>88</v>
      </c>
      <c r="E70" s="2">
        <v>20000201</v>
      </c>
      <c r="F70" s="2" t="str">
        <f>VLOOKUP(E70,[1]Sheet1!$D$2:$E$15,2,0)</f>
        <v>Plant &amp; Eqiupment</v>
      </c>
      <c r="G70" s="4">
        <v>1290178.99</v>
      </c>
    </row>
    <row r="71" spans="1:7" x14ac:dyDescent="0.25">
      <c r="A71" s="2">
        <v>3020000199</v>
      </c>
      <c r="B71" s="3">
        <v>3004</v>
      </c>
      <c r="C71" s="2" t="s">
        <v>84</v>
      </c>
      <c r="D71" s="2" t="s">
        <v>89</v>
      </c>
      <c r="E71" s="2">
        <v>20000201</v>
      </c>
      <c r="F71" s="2" t="str">
        <f>VLOOKUP(E71,[1]Sheet1!$D$2:$E$15,2,0)</f>
        <v>Plant &amp; Eqiupment</v>
      </c>
      <c r="G71" s="4">
        <v>10618.19</v>
      </c>
    </row>
    <row r="72" spans="1:7" x14ac:dyDescent="0.25">
      <c r="A72" s="2">
        <v>3020000200</v>
      </c>
      <c r="B72" s="3">
        <v>3004</v>
      </c>
      <c r="C72" s="2" t="s">
        <v>84</v>
      </c>
      <c r="D72" s="2" t="s">
        <v>90</v>
      </c>
      <c r="E72" s="2">
        <v>20000201</v>
      </c>
      <c r="F72" s="2" t="str">
        <f>VLOOKUP(E72,[1]Sheet1!$D$2:$E$15,2,0)</f>
        <v>Plant &amp; Eqiupment</v>
      </c>
      <c r="G72" s="4">
        <v>12741.83</v>
      </c>
    </row>
    <row r="73" spans="1:7" x14ac:dyDescent="0.25">
      <c r="A73" s="2">
        <v>3020000218</v>
      </c>
      <c r="B73" s="3">
        <v>3004</v>
      </c>
      <c r="C73" s="2" t="s">
        <v>15</v>
      </c>
      <c r="D73" s="2" t="s">
        <v>91</v>
      </c>
      <c r="E73" s="2">
        <v>20000201</v>
      </c>
      <c r="F73" s="2" t="str">
        <f>VLOOKUP(E73,[1]Sheet1!$D$2:$E$15,2,0)</f>
        <v>Plant &amp; Eqiupment</v>
      </c>
      <c r="G73" s="4">
        <v>594649.30000000005</v>
      </c>
    </row>
    <row r="74" spans="1:7" x14ac:dyDescent="0.25">
      <c r="A74" s="2">
        <v>3020000226</v>
      </c>
      <c r="B74" s="3">
        <v>3004</v>
      </c>
      <c r="C74" s="2" t="s">
        <v>92</v>
      </c>
      <c r="D74" s="2" t="s">
        <v>93</v>
      </c>
      <c r="E74" s="2">
        <v>20000201</v>
      </c>
      <c r="F74" s="2" t="str">
        <f>VLOOKUP(E74,[1]Sheet1!$D$2:$E$15,2,0)</f>
        <v>Plant &amp; Eqiupment</v>
      </c>
      <c r="G74" s="4">
        <v>166500</v>
      </c>
    </row>
    <row r="75" spans="1:7" x14ac:dyDescent="0.25">
      <c r="A75" s="2">
        <v>3020000235</v>
      </c>
      <c r="B75" s="3">
        <v>3004</v>
      </c>
      <c r="C75" s="2" t="s">
        <v>94</v>
      </c>
      <c r="D75" s="2" t="s">
        <v>95</v>
      </c>
      <c r="E75" s="2">
        <v>20000201</v>
      </c>
      <c r="F75" s="2" t="str">
        <f>VLOOKUP(E75,[1]Sheet1!$D$2:$E$15,2,0)</f>
        <v>Plant &amp; Eqiupment</v>
      </c>
      <c r="G75" s="4">
        <v>224540</v>
      </c>
    </row>
    <row r="76" spans="1:7" x14ac:dyDescent="0.25">
      <c r="A76" s="2">
        <v>3020000236</v>
      </c>
      <c r="B76" s="3">
        <v>3004</v>
      </c>
      <c r="C76" s="2" t="s">
        <v>96</v>
      </c>
      <c r="D76" s="2" t="s">
        <v>97</v>
      </c>
      <c r="E76" s="2">
        <v>20000201</v>
      </c>
      <c r="F76" s="2" t="str">
        <f>VLOOKUP(E76,[1]Sheet1!$D$2:$E$15,2,0)</f>
        <v>Plant &amp; Eqiupment</v>
      </c>
      <c r="G76" s="4">
        <v>105732</v>
      </c>
    </row>
    <row r="77" spans="1:7" x14ac:dyDescent="0.25">
      <c r="A77" s="2">
        <v>3020000237</v>
      </c>
      <c r="B77" s="3">
        <v>3004</v>
      </c>
      <c r="C77" s="2" t="s">
        <v>98</v>
      </c>
      <c r="D77" s="2" t="s">
        <v>91</v>
      </c>
      <c r="E77" s="2">
        <v>20000201</v>
      </c>
      <c r="F77" s="2" t="str">
        <f>VLOOKUP(E77,[1]Sheet1!$D$2:$E$15,2,0)</f>
        <v>Plant &amp; Eqiupment</v>
      </c>
      <c r="G77" s="4">
        <v>14151.34</v>
      </c>
    </row>
    <row r="78" spans="1:7" x14ac:dyDescent="0.25">
      <c r="A78" s="2">
        <v>3020000242</v>
      </c>
      <c r="B78" s="3">
        <v>3004</v>
      </c>
      <c r="C78" s="2" t="s">
        <v>96</v>
      </c>
      <c r="D78" s="2" t="s">
        <v>99</v>
      </c>
      <c r="E78" s="2">
        <v>20000201</v>
      </c>
      <c r="F78" s="2" t="str">
        <f>VLOOKUP(E78,[1]Sheet1!$D$2:$E$15,2,0)</f>
        <v>Plant &amp; Eqiupment</v>
      </c>
      <c r="G78" s="4">
        <v>1045368.66</v>
      </c>
    </row>
    <row r="79" spans="1:7" x14ac:dyDescent="0.25">
      <c r="A79" s="2">
        <v>3020000243</v>
      </c>
      <c r="B79" s="3">
        <v>3004</v>
      </c>
      <c r="C79" s="2" t="s">
        <v>100</v>
      </c>
      <c r="D79" s="2" t="s">
        <v>101</v>
      </c>
      <c r="E79" s="2">
        <v>20000201</v>
      </c>
      <c r="F79" s="2" t="str">
        <f>VLOOKUP(E79,[1]Sheet1!$D$2:$E$15,2,0)</f>
        <v>Plant &amp; Eqiupment</v>
      </c>
      <c r="G79" s="4">
        <v>211808.4</v>
      </c>
    </row>
    <row r="80" spans="1:7" x14ac:dyDescent="0.25">
      <c r="A80" s="2">
        <v>3020000246</v>
      </c>
      <c r="B80" s="3">
        <v>3004</v>
      </c>
      <c r="C80" s="2" t="s">
        <v>102</v>
      </c>
      <c r="D80" s="2" t="s">
        <v>103</v>
      </c>
      <c r="E80" s="2">
        <v>20000201</v>
      </c>
      <c r="F80" s="2" t="str">
        <f>VLOOKUP(E80,[1]Sheet1!$D$2:$E$15,2,0)</f>
        <v>Plant &amp; Eqiupment</v>
      </c>
      <c r="G80" s="4">
        <v>85680</v>
      </c>
    </row>
    <row r="81" spans="1:7" x14ac:dyDescent="0.25">
      <c r="A81" s="2">
        <v>3020000247</v>
      </c>
      <c r="B81" s="3">
        <v>3004</v>
      </c>
      <c r="C81" s="2" t="s">
        <v>104</v>
      </c>
      <c r="D81" s="2" t="s">
        <v>105</v>
      </c>
      <c r="E81" s="2">
        <v>20000201</v>
      </c>
      <c r="F81" s="2" t="str">
        <f>VLOOKUP(E81,[1]Sheet1!$D$2:$E$15,2,0)</f>
        <v>Plant &amp; Eqiupment</v>
      </c>
      <c r="G81" s="4">
        <v>394515.43</v>
      </c>
    </row>
    <row r="82" spans="1:7" x14ac:dyDescent="0.25">
      <c r="A82" s="2">
        <v>3020000255</v>
      </c>
      <c r="B82" s="3">
        <v>3004</v>
      </c>
      <c r="C82" s="2" t="s">
        <v>106</v>
      </c>
      <c r="D82" s="2" t="s">
        <v>107</v>
      </c>
      <c r="E82" s="2">
        <v>20000201</v>
      </c>
      <c r="F82" s="2" t="str">
        <f>VLOOKUP(E82,[1]Sheet1!$D$2:$E$15,2,0)</f>
        <v>Plant &amp; Eqiupment</v>
      </c>
      <c r="G82" s="4">
        <v>210095</v>
      </c>
    </row>
    <row r="83" spans="1:7" x14ac:dyDescent="0.25">
      <c r="A83" s="2">
        <v>3020000256</v>
      </c>
      <c r="B83" s="3">
        <v>3004</v>
      </c>
      <c r="C83" s="2" t="s">
        <v>108</v>
      </c>
      <c r="D83" s="2" t="s">
        <v>109</v>
      </c>
      <c r="E83" s="2">
        <v>20000201</v>
      </c>
      <c r="F83" s="2" t="str">
        <f>VLOOKUP(E83,[1]Sheet1!$D$2:$E$15,2,0)</f>
        <v>Plant &amp; Eqiupment</v>
      </c>
      <c r="G83" s="4">
        <v>63184</v>
      </c>
    </row>
    <row r="84" spans="1:7" x14ac:dyDescent="0.25">
      <c r="A84" s="2">
        <v>3020000257</v>
      </c>
      <c r="B84" s="3">
        <v>3004</v>
      </c>
      <c r="C84" s="2" t="s">
        <v>110</v>
      </c>
      <c r="D84" s="2" t="s">
        <v>111</v>
      </c>
      <c r="E84" s="2">
        <v>20000201</v>
      </c>
      <c r="F84" s="2" t="str">
        <f>VLOOKUP(E84,[1]Sheet1!$D$2:$E$15,2,0)</f>
        <v>Plant &amp; Eqiupment</v>
      </c>
      <c r="G84" s="4">
        <v>81375</v>
      </c>
    </row>
    <row r="85" spans="1:7" x14ac:dyDescent="0.25">
      <c r="A85" s="2">
        <v>3020000267</v>
      </c>
      <c r="B85" s="3">
        <v>3004</v>
      </c>
      <c r="C85" s="2" t="s">
        <v>112</v>
      </c>
      <c r="D85" s="2" t="s">
        <v>113</v>
      </c>
      <c r="E85" s="2">
        <v>20000201</v>
      </c>
      <c r="F85" s="2" t="str">
        <f>VLOOKUP(E85,[1]Sheet1!$D$2:$E$15,2,0)</f>
        <v>Plant &amp; Eqiupment</v>
      </c>
      <c r="G85" s="4">
        <v>1916018.38</v>
      </c>
    </row>
    <row r="86" spans="1:7" x14ac:dyDescent="0.25">
      <c r="A86" s="2">
        <v>3020000274</v>
      </c>
      <c r="B86" s="3">
        <v>3004</v>
      </c>
      <c r="C86" s="2" t="s">
        <v>114</v>
      </c>
      <c r="D86" s="2" t="s">
        <v>115</v>
      </c>
      <c r="E86" s="2">
        <v>20000201</v>
      </c>
      <c r="F86" s="2" t="str">
        <f>VLOOKUP(E86,[1]Sheet1!$D$2:$E$15,2,0)</f>
        <v>Plant &amp; Eqiupment</v>
      </c>
      <c r="G86" s="4">
        <v>896124.38</v>
      </c>
    </row>
    <row r="87" spans="1:7" x14ac:dyDescent="0.25">
      <c r="A87" s="2">
        <v>3020000286</v>
      </c>
      <c r="B87" s="3">
        <v>3004</v>
      </c>
      <c r="C87" s="2" t="s">
        <v>34</v>
      </c>
      <c r="D87" s="2" t="s">
        <v>116</v>
      </c>
      <c r="E87" s="2">
        <v>20000201</v>
      </c>
      <c r="F87" s="2" t="str">
        <f>VLOOKUP(E87,[1]Sheet1!$D$2:$E$15,2,0)</f>
        <v>Plant &amp; Eqiupment</v>
      </c>
      <c r="G87" s="4">
        <v>695580</v>
      </c>
    </row>
    <row r="88" spans="1:7" x14ac:dyDescent="0.25">
      <c r="A88" s="2">
        <v>3020000313</v>
      </c>
      <c r="B88" s="3">
        <v>3004</v>
      </c>
      <c r="C88" s="2" t="s">
        <v>117</v>
      </c>
      <c r="D88" s="2" t="s">
        <v>118</v>
      </c>
      <c r="E88" s="2">
        <v>20000201</v>
      </c>
      <c r="F88" s="2" t="str">
        <f>VLOOKUP(E88,[1]Sheet1!$D$2:$E$15,2,0)</f>
        <v>Plant &amp; Eqiupment</v>
      </c>
      <c r="G88" s="4">
        <v>784078.43</v>
      </c>
    </row>
    <row r="89" spans="1:7" x14ac:dyDescent="0.25">
      <c r="A89" s="2">
        <v>3020000314</v>
      </c>
      <c r="B89" s="3">
        <v>3004</v>
      </c>
      <c r="C89" s="2" t="s">
        <v>119</v>
      </c>
      <c r="D89" s="2" t="s">
        <v>120</v>
      </c>
      <c r="E89" s="2">
        <v>20000201</v>
      </c>
      <c r="F89" s="2" t="str">
        <f>VLOOKUP(E89,[1]Sheet1!$D$2:$E$15,2,0)</f>
        <v>Plant &amp; Eqiupment</v>
      </c>
      <c r="G89" s="4">
        <v>165493.01</v>
      </c>
    </row>
    <row r="90" spans="1:7" x14ac:dyDescent="0.25">
      <c r="A90" s="2">
        <v>3020000317</v>
      </c>
      <c r="B90" s="3">
        <v>3004</v>
      </c>
      <c r="C90" s="2" t="s">
        <v>117</v>
      </c>
      <c r="D90" s="2" t="s">
        <v>121</v>
      </c>
      <c r="E90" s="2">
        <v>20000201</v>
      </c>
      <c r="F90" s="2" t="str">
        <f>VLOOKUP(E90,[1]Sheet1!$D$2:$E$15,2,0)</f>
        <v>Plant &amp; Eqiupment</v>
      </c>
      <c r="G90" s="4">
        <v>46479</v>
      </c>
    </row>
    <row r="91" spans="1:7" x14ac:dyDescent="0.25">
      <c r="A91" s="2">
        <v>3020000318</v>
      </c>
      <c r="B91" s="3">
        <v>3004</v>
      </c>
      <c r="C91" s="2" t="s">
        <v>122</v>
      </c>
      <c r="D91" s="2" t="s">
        <v>123</v>
      </c>
      <c r="E91" s="2">
        <v>20000201</v>
      </c>
      <c r="F91" s="2" t="str">
        <f>VLOOKUP(E91,[1]Sheet1!$D$2:$E$15,2,0)</f>
        <v>Plant &amp; Eqiupment</v>
      </c>
      <c r="G91" s="4">
        <v>46251</v>
      </c>
    </row>
    <row r="92" spans="1:7" x14ac:dyDescent="0.25">
      <c r="A92" s="2">
        <v>3020000319</v>
      </c>
      <c r="B92" s="3">
        <v>3004</v>
      </c>
      <c r="C92" s="2" t="s">
        <v>124</v>
      </c>
      <c r="D92" s="2" t="s">
        <v>125</v>
      </c>
      <c r="E92" s="2">
        <v>20000201</v>
      </c>
      <c r="F92" s="2" t="str">
        <f>VLOOKUP(E92,[1]Sheet1!$D$2:$E$15,2,0)</f>
        <v>Plant &amp; Eqiupment</v>
      </c>
      <c r="G92" s="4">
        <v>86845</v>
      </c>
    </row>
    <row r="93" spans="1:7" x14ac:dyDescent="0.25">
      <c r="A93" s="2">
        <v>3020000320</v>
      </c>
      <c r="B93" s="3">
        <v>3004</v>
      </c>
      <c r="C93" s="2" t="s">
        <v>126</v>
      </c>
      <c r="D93" s="2" t="s">
        <v>127</v>
      </c>
      <c r="E93" s="2">
        <v>20000201</v>
      </c>
      <c r="F93" s="2" t="str">
        <f>VLOOKUP(E93,[1]Sheet1!$D$2:$E$15,2,0)</f>
        <v>Plant &amp; Eqiupment</v>
      </c>
      <c r="G93" s="4">
        <v>47940.01</v>
      </c>
    </row>
    <row r="94" spans="1:7" x14ac:dyDescent="0.25">
      <c r="A94" s="2">
        <v>3020000321</v>
      </c>
      <c r="B94" s="3">
        <v>3004</v>
      </c>
      <c r="C94" s="2" t="s">
        <v>128</v>
      </c>
      <c r="D94" s="2" t="s">
        <v>129</v>
      </c>
      <c r="E94" s="2">
        <v>20000201</v>
      </c>
      <c r="F94" s="2" t="str">
        <f>VLOOKUP(E94,[1]Sheet1!$D$2:$E$15,2,0)</f>
        <v>Plant &amp; Eqiupment</v>
      </c>
      <c r="G94" s="4">
        <v>5801.25</v>
      </c>
    </row>
    <row r="95" spans="1:7" x14ac:dyDescent="0.25">
      <c r="A95" s="2">
        <v>3020000335</v>
      </c>
      <c r="B95" s="3">
        <v>3004</v>
      </c>
      <c r="C95" s="2" t="s">
        <v>130</v>
      </c>
      <c r="D95" s="2" t="s">
        <v>131</v>
      </c>
      <c r="E95" s="2">
        <v>20000201</v>
      </c>
      <c r="F95" s="2" t="str">
        <f>VLOOKUP(E95,[1]Sheet1!$D$2:$E$15,2,0)</f>
        <v>Plant &amp; Eqiupment</v>
      </c>
      <c r="G95" s="4">
        <v>139468.01</v>
      </c>
    </row>
    <row r="96" spans="1:7" x14ac:dyDescent="0.25">
      <c r="A96" s="2">
        <v>3020000336</v>
      </c>
      <c r="B96" s="3">
        <v>3004</v>
      </c>
      <c r="C96" s="2" t="s">
        <v>130</v>
      </c>
      <c r="D96" s="2" t="s">
        <v>132</v>
      </c>
      <c r="E96" s="2">
        <v>20000201</v>
      </c>
      <c r="F96" s="2" t="str">
        <f>VLOOKUP(E96,[1]Sheet1!$D$2:$E$15,2,0)</f>
        <v>Plant &amp; Eqiupment</v>
      </c>
      <c r="G96" s="4">
        <v>563696</v>
      </c>
    </row>
    <row r="97" spans="1:7" x14ac:dyDescent="0.25">
      <c r="A97" s="2">
        <v>3020000337</v>
      </c>
      <c r="B97" s="3">
        <v>3004</v>
      </c>
      <c r="C97" s="2" t="s">
        <v>133</v>
      </c>
      <c r="D97" s="2" t="s">
        <v>134</v>
      </c>
      <c r="E97" s="2">
        <v>20000201</v>
      </c>
      <c r="F97" s="2" t="str">
        <f>VLOOKUP(E97,[1]Sheet1!$D$2:$E$15,2,0)</f>
        <v>Plant &amp; Eqiupment</v>
      </c>
      <c r="G97" s="4">
        <v>248706.08</v>
      </c>
    </row>
    <row r="98" spans="1:7" x14ac:dyDescent="0.25">
      <c r="A98" s="2">
        <v>3020000338</v>
      </c>
      <c r="B98" s="3">
        <v>3004</v>
      </c>
      <c r="C98" s="2" t="s">
        <v>135</v>
      </c>
      <c r="D98" s="2" t="s">
        <v>136</v>
      </c>
      <c r="E98" s="2">
        <v>20000201</v>
      </c>
      <c r="F98" s="2" t="str">
        <f>VLOOKUP(E98,[1]Sheet1!$D$2:$E$15,2,0)</f>
        <v>Plant &amp; Eqiupment</v>
      </c>
      <c r="G98" s="4">
        <v>1937154</v>
      </c>
    </row>
    <row r="99" spans="1:7" x14ac:dyDescent="0.25">
      <c r="A99" s="2">
        <v>3020000354</v>
      </c>
      <c r="B99" s="3">
        <v>3004</v>
      </c>
      <c r="C99" s="2" t="s">
        <v>137</v>
      </c>
      <c r="D99" s="2" t="s">
        <v>138</v>
      </c>
      <c r="E99" s="2">
        <v>20000201</v>
      </c>
      <c r="F99" s="2" t="str">
        <f>VLOOKUP(E99,[1]Sheet1!$D$2:$E$15,2,0)</f>
        <v>Plant &amp; Eqiupment</v>
      </c>
      <c r="G99" s="4">
        <v>173400</v>
      </c>
    </row>
    <row r="100" spans="1:7" x14ac:dyDescent="0.25">
      <c r="A100" s="2">
        <v>3020000370</v>
      </c>
      <c r="B100" s="3">
        <v>3004</v>
      </c>
      <c r="C100" s="2" t="s">
        <v>139</v>
      </c>
      <c r="D100" s="2" t="s">
        <v>140</v>
      </c>
      <c r="E100" s="2">
        <v>20000201</v>
      </c>
      <c r="F100" s="2" t="str">
        <f>VLOOKUP(E100,[1]Sheet1!$D$2:$E$15,2,0)</f>
        <v>Plant &amp; Eqiupment</v>
      </c>
      <c r="G100" s="4">
        <v>620057.4</v>
      </c>
    </row>
    <row r="101" spans="1:7" x14ac:dyDescent="0.25">
      <c r="A101" s="2">
        <v>3020000384</v>
      </c>
      <c r="B101" s="3">
        <v>3004</v>
      </c>
      <c r="C101" s="2" t="s">
        <v>141</v>
      </c>
      <c r="D101" s="2" t="s">
        <v>142</v>
      </c>
      <c r="E101" s="2">
        <v>20000201</v>
      </c>
      <c r="F101" s="2" t="str">
        <f>VLOOKUP(E101,[1]Sheet1!$D$2:$E$15,2,0)</f>
        <v>Plant &amp; Eqiupment</v>
      </c>
      <c r="G101" s="4">
        <v>174323.55</v>
      </c>
    </row>
    <row r="102" spans="1:7" x14ac:dyDescent="0.25">
      <c r="A102" s="2">
        <v>3020000396</v>
      </c>
      <c r="B102" s="3">
        <v>3004</v>
      </c>
      <c r="C102" s="2" t="s">
        <v>143</v>
      </c>
      <c r="D102" s="2" t="s">
        <v>144</v>
      </c>
      <c r="E102" s="2">
        <v>20000201</v>
      </c>
      <c r="F102" s="2" t="str">
        <f>VLOOKUP(E102,[1]Sheet1!$D$2:$E$15,2,0)</f>
        <v>Plant &amp; Eqiupment</v>
      </c>
      <c r="G102" s="4">
        <v>223455.75</v>
      </c>
    </row>
    <row r="103" spans="1:7" x14ac:dyDescent="0.25">
      <c r="A103" s="2">
        <v>3020000407</v>
      </c>
      <c r="B103" s="3">
        <v>3004</v>
      </c>
      <c r="C103" s="2" t="s">
        <v>145</v>
      </c>
      <c r="D103" s="2" t="s">
        <v>146</v>
      </c>
      <c r="E103" s="2">
        <v>20000201</v>
      </c>
      <c r="F103" s="2" t="str">
        <f>VLOOKUP(E103,[1]Sheet1!$D$2:$E$15,2,0)</f>
        <v>Plant &amp; Eqiupment</v>
      </c>
      <c r="G103" s="4">
        <v>160650.01</v>
      </c>
    </row>
    <row r="104" spans="1:7" x14ac:dyDescent="0.25">
      <c r="A104" s="2">
        <v>3020000408</v>
      </c>
      <c r="B104" s="3">
        <v>3004</v>
      </c>
      <c r="C104" s="2" t="s">
        <v>145</v>
      </c>
      <c r="D104" s="2" t="s">
        <v>147</v>
      </c>
      <c r="E104" s="2">
        <v>20000201</v>
      </c>
      <c r="F104" s="2" t="str">
        <f>VLOOKUP(E104,[1]Sheet1!$D$2:$E$15,2,0)</f>
        <v>Plant &amp; Eqiupment</v>
      </c>
      <c r="G104" s="4">
        <v>355725.01</v>
      </c>
    </row>
    <row r="105" spans="1:7" x14ac:dyDescent="0.25">
      <c r="A105" s="2">
        <v>3020000409</v>
      </c>
      <c r="B105" s="3">
        <v>3004</v>
      </c>
      <c r="C105" s="2" t="s">
        <v>148</v>
      </c>
      <c r="D105" s="2" t="s">
        <v>149</v>
      </c>
      <c r="E105" s="2">
        <v>20000201</v>
      </c>
      <c r="F105" s="2" t="str">
        <f>VLOOKUP(E105,[1]Sheet1!$D$2:$E$15,2,0)</f>
        <v>Plant &amp; Eqiupment</v>
      </c>
      <c r="G105" s="4">
        <v>321820.82</v>
      </c>
    </row>
    <row r="106" spans="1:7" x14ac:dyDescent="0.25">
      <c r="A106" s="2">
        <v>3020000419</v>
      </c>
      <c r="B106" s="3">
        <v>3004</v>
      </c>
      <c r="C106" s="2" t="s">
        <v>150</v>
      </c>
      <c r="D106" s="2" t="s">
        <v>151</v>
      </c>
      <c r="E106" s="2">
        <v>20000201</v>
      </c>
      <c r="F106" s="2" t="str">
        <f>VLOOKUP(E106,[1]Sheet1!$D$2:$E$15,2,0)</f>
        <v>Plant &amp; Eqiupment</v>
      </c>
      <c r="G106" s="4">
        <v>6041.25</v>
      </c>
    </row>
    <row r="107" spans="1:7" x14ac:dyDescent="0.25">
      <c r="A107" s="2">
        <v>3020000420</v>
      </c>
      <c r="B107" s="3">
        <v>3004</v>
      </c>
      <c r="C107" s="2" t="s">
        <v>150</v>
      </c>
      <c r="D107" s="2" t="s">
        <v>152</v>
      </c>
      <c r="E107" s="2">
        <v>20000201</v>
      </c>
      <c r="F107" s="2" t="str">
        <f>VLOOKUP(E107,[1]Sheet1!$D$2:$E$15,2,0)</f>
        <v>Plant &amp; Eqiupment</v>
      </c>
      <c r="G107" s="4">
        <v>10000</v>
      </c>
    </row>
    <row r="108" spans="1:7" x14ac:dyDescent="0.25">
      <c r="A108" s="2">
        <v>3020000421</v>
      </c>
      <c r="B108" s="3">
        <v>3004</v>
      </c>
      <c r="C108" s="2" t="s">
        <v>153</v>
      </c>
      <c r="D108" s="2" t="s">
        <v>154</v>
      </c>
      <c r="E108" s="2">
        <v>20000201</v>
      </c>
      <c r="F108" s="2" t="str">
        <f>VLOOKUP(E108,[1]Sheet1!$D$2:$E$15,2,0)</f>
        <v>Plant &amp; Eqiupment</v>
      </c>
      <c r="G108" s="4">
        <v>255000</v>
      </c>
    </row>
    <row r="109" spans="1:7" x14ac:dyDescent="0.25">
      <c r="A109" s="2">
        <v>3020000428</v>
      </c>
      <c r="B109" s="3">
        <v>3004</v>
      </c>
      <c r="C109" s="2" t="s">
        <v>155</v>
      </c>
      <c r="D109" s="2" t="s">
        <v>67</v>
      </c>
      <c r="E109" s="2">
        <v>20000201</v>
      </c>
      <c r="F109" s="2" t="str">
        <f>VLOOKUP(E109,[1]Sheet1!$D$2:$E$15,2,0)</f>
        <v>Plant &amp; Eqiupment</v>
      </c>
      <c r="G109" s="4">
        <v>7825656.2999999998</v>
      </c>
    </row>
    <row r="110" spans="1:7" x14ac:dyDescent="0.25">
      <c r="A110" s="2">
        <v>3020000434</v>
      </c>
      <c r="B110" s="3">
        <v>3004</v>
      </c>
      <c r="C110" s="2" t="s">
        <v>156</v>
      </c>
      <c r="D110" s="2" t="s">
        <v>157</v>
      </c>
      <c r="E110" s="2">
        <v>20000201</v>
      </c>
      <c r="F110" s="2" t="str">
        <f>VLOOKUP(E110,[1]Sheet1!$D$2:$E$15,2,0)</f>
        <v>Plant &amp; Eqiupment</v>
      </c>
      <c r="G110" s="4">
        <v>13199</v>
      </c>
    </row>
    <row r="111" spans="1:7" x14ac:dyDescent="0.25">
      <c r="A111" s="2">
        <v>3020000440</v>
      </c>
      <c r="B111" s="3">
        <v>3004</v>
      </c>
      <c r="C111" s="2" t="s">
        <v>158</v>
      </c>
      <c r="D111" s="2" t="s">
        <v>159</v>
      </c>
      <c r="E111" s="2">
        <v>20000201</v>
      </c>
      <c r="F111" s="2" t="str">
        <f>VLOOKUP(E111,[1]Sheet1!$D$2:$E$15,2,0)</f>
        <v>Plant &amp; Eqiupment</v>
      </c>
      <c r="G111" s="4">
        <v>102000</v>
      </c>
    </row>
    <row r="112" spans="1:7" x14ac:dyDescent="0.25">
      <c r="A112" s="2">
        <v>3020000443</v>
      </c>
      <c r="B112" s="3">
        <v>3004</v>
      </c>
      <c r="C112" s="2" t="s">
        <v>160</v>
      </c>
      <c r="D112" s="2" t="s">
        <v>161</v>
      </c>
      <c r="E112" s="2">
        <v>20000201</v>
      </c>
      <c r="F112" s="2" t="str">
        <f>VLOOKUP(E112,[1]Sheet1!$D$2:$E$15,2,0)</f>
        <v>Plant &amp; Eqiupment</v>
      </c>
      <c r="G112" s="4">
        <v>23650.03</v>
      </c>
    </row>
    <row r="113" spans="1:7" x14ac:dyDescent="0.25">
      <c r="A113" s="2">
        <v>3020000444</v>
      </c>
      <c r="B113" s="3">
        <v>3004</v>
      </c>
      <c r="C113" s="2" t="s">
        <v>162</v>
      </c>
      <c r="D113" s="2" t="s">
        <v>163</v>
      </c>
      <c r="E113" s="2">
        <v>20000201</v>
      </c>
      <c r="F113" s="2" t="str">
        <f>VLOOKUP(E113,[1]Sheet1!$D$2:$E$15,2,0)</f>
        <v>Plant &amp; Eqiupment</v>
      </c>
      <c r="G113" s="4">
        <v>62428.04</v>
      </c>
    </row>
    <row r="114" spans="1:7" x14ac:dyDescent="0.25">
      <c r="A114" s="2">
        <v>3030000000</v>
      </c>
      <c r="B114" s="3">
        <v>3004</v>
      </c>
      <c r="C114" s="2" t="s">
        <v>34</v>
      </c>
      <c r="D114" s="2" t="s">
        <v>164</v>
      </c>
      <c r="E114" s="2">
        <v>20000201</v>
      </c>
      <c r="F114" s="2" t="str">
        <f>VLOOKUP(E114,[1]Sheet1!$D$2:$E$15,2,0)</f>
        <v>Plant &amp; Eqiupment</v>
      </c>
      <c r="G114" s="4">
        <v>275655</v>
      </c>
    </row>
    <row r="115" spans="1:7" x14ac:dyDescent="0.25">
      <c r="A115" s="2">
        <v>3030000001</v>
      </c>
      <c r="B115" s="3">
        <v>3004</v>
      </c>
      <c r="C115" s="2" t="s">
        <v>34</v>
      </c>
      <c r="D115" s="2" t="s">
        <v>165</v>
      </c>
      <c r="E115" s="2">
        <v>20000201</v>
      </c>
      <c r="F115" s="2" t="str">
        <f>VLOOKUP(E115,[1]Sheet1!$D$2:$E$15,2,0)</f>
        <v>Plant &amp; Eqiupment</v>
      </c>
      <c r="G115" s="4">
        <v>572710.35</v>
      </c>
    </row>
    <row r="116" spans="1:7" x14ac:dyDescent="0.25">
      <c r="A116" s="2">
        <v>3030000002</v>
      </c>
      <c r="B116" s="3">
        <v>3004</v>
      </c>
      <c r="C116" s="2" t="s">
        <v>34</v>
      </c>
      <c r="D116" s="2" t="s">
        <v>166</v>
      </c>
      <c r="E116" s="2">
        <v>20000201</v>
      </c>
      <c r="F116" s="2" t="str">
        <f>VLOOKUP(E116,[1]Sheet1!$D$2:$E$15,2,0)</f>
        <v>Plant &amp; Eqiupment</v>
      </c>
      <c r="G116" s="4">
        <v>349520.43</v>
      </c>
    </row>
    <row r="117" spans="1:7" x14ac:dyDescent="0.25">
      <c r="A117" s="2">
        <v>3030000003</v>
      </c>
      <c r="B117" s="3">
        <v>3004</v>
      </c>
      <c r="C117" s="2" t="s">
        <v>34</v>
      </c>
      <c r="D117" s="2" t="s">
        <v>167</v>
      </c>
      <c r="E117" s="2">
        <v>20000201</v>
      </c>
      <c r="F117" s="2" t="str">
        <f>VLOOKUP(E117,[1]Sheet1!$D$2:$E$15,2,0)</f>
        <v>Plant &amp; Eqiupment</v>
      </c>
      <c r="G117" s="4">
        <v>5996973.2000000002</v>
      </c>
    </row>
    <row r="118" spans="1:7" x14ac:dyDescent="0.25">
      <c r="A118" s="2">
        <v>3030000004</v>
      </c>
      <c r="B118" s="3">
        <v>3004</v>
      </c>
      <c r="C118" s="2" t="s">
        <v>34</v>
      </c>
      <c r="D118" s="2" t="s">
        <v>168</v>
      </c>
      <c r="E118" s="2">
        <v>20000201</v>
      </c>
      <c r="F118" s="2" t="str">
        <f>VLOOKUP(E118,[1]Sheet1!$D$2:$E$15,2,0)</f>
        <v>Plant &amp; Eqiupment</v>
      </c>
      <c r="G118" s="4">
        <v>578036.55000000005</v>
      </c>
    </row>
    <row r="119" spans="1:7" x14ac:dyDescent="0.25">
      <c r="A119" s="2">
        <v>3030000005</v>
      </c>
      <c r="B119" s="3">
        <v>3004</v>
      </c>
      <c r="C119" s="2" t="s">
        <v>34</v>
      </c>
      <c r="D119" s="2" t="s">
        <v>169</v>
      </c>
      <c r="E119" s="2">
        <v>20000201</v>
      </c>
      <c r="F119" s="2" t="str">
        <f>VLOOKUP(E119,[1]Sheet1!$D$2:$E$15,2,0)</f>
        <v>Plant &amp; Eqiupment</v>
      </c>
      <c r="G119" s="4">
        <v>1319625</v>
      </c>
    </row>
    <row r="120" spans="1:7" x14ac:dyDescent="0.25">
      <c r="A120" s="2">
        <v>3030000184</v>
      </c>
      <c r="B120" s="3">
        <v>3004</v>
      </c>
      <c r="C120" s="2" t="s">
        <v>143</v>
      </c>
      <c r="D120" s="2" t="s">
        <v>170</v>
      </c>
      <c r="E120" s="2">
        <v>20000201</v>
      </c>
      <c r="F120" s="2" t="str">
        <f>VLOOKUP(E120,[1]Sheet1!$D$2:$E$15,2,0)</f>
        <v>Plant &amp; Eqiupment</v>
      </c>
      <c r="G120" s="4">
        <v>589491.47</v>
      </c>
    </row>
    <row r="121" spans="1:7" x14ac:dyDescent="0.25">
      <c r="A121" s="2">
        <v>4000000063</v>
      </c>
      <c r="B121" s="3">
        <v>3004</v>
      </c>
      <c r="C121" s="2" t="s">
        <v>171</v>
      </c>
      <c r="D121" s="2" t="s">
        <v>172</v>
      </c>
      <c r="E121" s="2">
        <v>20000301</v>
      </c>
      <c r="F121" s="2" t="str">
        <f>VLOOKUP(E121,[1]Sheet1!$D$2:$E$15,2,0)</f>
        <v>Furniture &amp; Fixtures</v>
      </c>
      <c r="G121" s="4">
        <v>30286.45</v>
      </c>
    </row>
    <row r="122" spans="1:7" x14ac:dyDescent="0.25">
      <c r="A122" s="2">
        <v>4000000064</v>
      </c>
      <c r="B122" s="3">
        <v>3004</v>
      </c>
      <c r="C122" s="2" t="s">
        <v>171</v>
      </c>
      <c r="D122" s="2" t="s">
        <v>173</v>
      </c>
      <c r="E122" s="2">
        <v>20000301</v>
      </c>
      <c r="F122" s="2" t="str">
        <f>VLOOKUP(E122,[1]Sheet1!$D$2:$E$15,2,0)</f>
        <v>Furniture &amp; Fixtures</v>
      </c>
      <c r="G122" s="4">
        <v>188997.93</v>
      </c>
    </row>
    <row r="123" spans="1:7" x14ac:dyDescent="0.25">
      <c r="A123" s="2">
        <v>4000000065</v>
      </c>
      <c r="B123" s="3">
        <v>3004</v>
      </c>
      <c r="C123" s="2" t="s">
        <v>171</v>
      </c>
      <c r="D123" s="2" t="s">
        <v>174</v>
      </c>
      <c r="E123" s="2">
        <v>20000301</v>
      </c>
      <c r="F123" s="2" t="str">
        <f>VLOOKUP(E123,[1]Sheet1!$D$2:$E$15,2,0)</f>
        <v>Furniture &amp; Fixtures</v>
      </c>
      <c r="G123" s="4">
        <v>164553.44</v>
      </c>
    </row>
    <row r="124" spans="1:7" x14ac:dyDescent="0.25">
      <c r="A124" s="2">
        <v>4000000066</v>
      </c>
      <c r="B124" s="3">
        <v>3004</v>
      </c>
      <c r="C124" s="2" t="s">
        <v>171</v>
      </c>
      <c r="D124" s="2" t="s">
        <v>175</v>
      </c>
      <c r="E124" s="2">
        <v>20000301</v>
      </c>
      <c r="F124" s="2" t="str">
        <f>VLOOKUP(E124,[1]Sheet1!$D$2:$E$15,2,0)</f>
        <v>Furniture &amp; Fixtures</v>
      </c>
      <c r="G124" s="4">
        <v>34739</v>
      </c>
    </row>
    <row r="125" spans="1:7" x14ac:dyDescent="0.25">
      <c r="A125" s="2">
        <v>4000000067</v>
      </c>
      <c r="B125" s="3">
        <v>3004</v>
      </c>
      <c r="C125" s="2" t="s">
        <v>171</v>
      </c>
      <c r="D125" s="2" t="s">
        <v>176</v>
      </c>
      <c r="E125" s="2">
        <v>20000301</v>
      </c>
      <c r="F125" s="2" t="str">
        <f>VLOOKUP(E125,[1]Sheet1!$D$2:$E$15,2,0)</f>
        <v>Furniture &amp; Fixtures</v>
      </c>
      <c r="G125" s="4">
        <v>41291.01</v>
      </c>
    </row>
    <row r="126" spans="1:7" x14ac:dyDescent="0.25">
      <c r="A126" s="2">
        <v>4000000068</v>
      </c>
      <c r="B126" s="3">
        <v>3004</v>
      </c>
      <c r="C126" s="2" t="s">
        <v>171</v>
      </c>
      <c r="D126" s="2" t="s">
        <v>177</v>
      </c>
      <c r="E126" s="2">
        <v>20000301</v>
      </c>
      <c r="F126" s="2" t="str">
        <f>VLOOKUP(E126,[1]Sheet1!$D$2:$E$15,2,0)</f>
        <v>Furniture &amp; Fixtures</v>
      </c>
      <c r="G126" s="4">
        <v>28891.49</v>
      </c>
    </row>
    <row r="127" spans="1:7" x14ac:dyDescent="0.25">
      <c r="A127" s="2">
        <v>4000000069</v>
      </c>
      <c r="B127" s="3">
        <v>3004</v>
      </c>
      <c r="C127" s="2" t="s">
        <v>171</v>
      </c>
      <c r="D127" s="2" t="s">
        <v>178</v>
      </c>
      <c r="E127" s="2">
        <v>20000301</v>
      </c>
      <c r="F127" s="2" t="str">
        <f>VLOOKUP(E127,[1]Sheet1!$D$2:$E$15,2,0)</f>
        <v>Furniture &amp; Fixtures</v>
      </c>
      <c r="G127" s="4">
        <v>46017.440000000002</v>
      </c>
    </row>
    <row r="128" spans="1:7" x14ac:dyDescent="0.25">
      <c r="A128" s="2">
        <v>4000000070</v>
      </c>
      <c r="B128" s="3">
        <v>3004</v>
      </c>
      <c r="C128" s="2" t="s">
        <v>179</v>
      </c>
      <c r="D128" s="2" t="s">
        <v>173</v>
      </c>
      <c r="E128" s="2">
        <v>20000301</v>
      </c>
      <c r="F128" s="2" t="str">
        <f>VLOOKUP(E128,[1]Sheet1!$D$2:$E$15,2,0)</f>
        <v>Furniture &amp; Fixtures</v>
      </c>
      <c r="G128" s="4">
        <v>160648.31</v>
      </c>
    </row>
    <row r="129" spans="1:7" x14ac:dyDescent="0.25">
      <c r="A129" s="2">
        <v>4000000071</v>
      </c>
      <c r="B129" s="3">
        <v>3004</v>
      </c>
      <c r="C129" s="2" t="s">
        <v>180</v>
      </c>
      <c r="D129" s="2" t="s">
        <v>181</v>
      </c>
      <c r="E129" s="2">
        <v>20000301</v>
      </c>
      <c r="F129" s="2" t="str">
        <f>VLOOKUP(E129,[1]Sheet1!$D$2:$E$15,2,0)</f>
        <v>Furniture &amp; Fixtures</v>
      </c>
      <c r="G129" s="4">
        <v>231540.01</v>
      </c>
    </row>
    <row r="130" spans="1:7" x14ac:dyDescent="0.25">
      <c r="A130" s="2">
        <v>4000000072</v>
      </c>
      <c r="B130" s="3">
        <v>3004</v>
      </c>
      <c r="C130" s="2" t="s">
        <v>180</v>
      </c>
      <c r="D130" s="2" t="s">
        <v>182</v>
      </c>
      <c r="E130" s="2">
        <v>20000301</v>
      </c>
      <c r="F130" s="2" t="str">
        <f>VLOOKUP(E130,[1]Sheet1!$D$2:$E$15,2,0)</f>
        <v>Furniture &amp; Fixtures</v>
      </c>
      <c r="G130" s="4">
        <v>68100.009999999995</v>
      </c>
    </row>
    <row r="131" spans="1:7" x14ac:dyDescent="0.25">
      <c r="A131" s="2">
        <v>4000000073</v>
      </c>
      <c r="B131" s="3">
        <v>3004</v>
      </c>
      <c r="C131" s="2" t="s">
        <v>180</v>
      </c>
      <c r="D131" s="2" t="s">
        <v>183</v>
      </c>
      <c r="E131" s="2">
        <v>20000301</v>
      </c>
      <c r="F131" s="2" t="str">
        <f>VLOOKUP(E131,[1]Sheet1!$D$2:$E$15,2,0)</f>
        <v>Furniture &amp; Fixtures</v>
      </c>
      <c r="G131" s="4">
        <v>202343.1</v>
      </c>
    </row>
    <row r="132" spans="1:7" x14ac:dyDescent="0.25">
      <c r="A132" s="2">
        <v>4000000074</v>
      </c>
      <c r="B132" s="3">
        <v>3004</v>
      </c>
      <c r="C132" s="2" t="s">
        <v>180</v>
      </c>
      <c r="D132" s="2" t="s">
        <v>184</v>
      </c>
      <c r="E132" s="2">
        <v>20000301</v>
      </c>
      <c r="F132" s="2" t="str">
        <f>VLOOKUP(E132,[1]Sheet1!$D$2:$E$15,2,0)</f>
        <v>Furniture &amp; Fixtures</v>
      </c>
      <c r="G132" s="4">
        <v>5675</v>
      </c>
    </row>
    <row r="133" spans="1:7" x14ac:dyDescent="0.25">
      <c r="A133" s="2">
        <v>4000000075</v>
      </c>
      <c r="B133" s="3">
        <v>3004</v>
      </c>
      <c r="C133" s="2" t="s">
        <v>180</v>
      </c>
      <c r="D133" s="2" t="s">
        <v>183</v>
      </c>
      <c r="E133" s="2">
        <v>20000301</v>
      </c>
      <c r="F133" s="2" t="str">
        <f>VLOOKUP(E133,[1]Sheet1!$D$2:$E$15,2,0)</f>
        <v>Furniture &amp; Fixtures</v>
      </c>
      <c r="G133" s="4">
        <v>28906.959999999999</v>
      </c>
    </row>
    <row r="134" spans="1:7" x14ac:dyDescent="0.25">
      <c r="A134" s="2">
        <v>4000000076</v>
      </c>
      <c r="B134" s="3">
        <v>3004</v>
      </c>
      <c r="C134" s="2" t="s">
        <v>180</v>
      </c>
      <c r="D134" s="2" t="s">
        <v>185</v>
      </c>
      <c r="E134" s="2">
        <v>20000301</v>
      </c>
      <c r="F134" s="2" t="str">
        <f>VLOOKUP(E134,[1]Sheet1!$D$2:$E$15,2,0)</f>
        <v>Furniture &amp; Fixtures</v>
      </c>
      <c r="G134" s="4">
        <v>3972.5</v>
      </c>
    </row>
    <row r="135" spans="1:7" x14ac:dyDescent="0.25">
      <c r="A135" s="2">
        <v>4000000077</v>
      </c>
      <c r="B135" s="3">
        <v>3004</v>
      </c>
      <c r="C135" s="2" t="s">
        <v>180</v>
      </c>
      <c r="D135" s="2" t="s">
        <v>186</v>
      </c>
      <c r="E135" s="2">
        <v>20000301</v>
      </c>
      <c r="F135" s="2" t="str">
        <f>VLOOKUP(E135,[1]Sheet1!$D$2:$E$15,2,0)</f>
        <v>Furniture &amp; Fixtures</v>
      </c>
      <c r="G135" s="4">
        <v>6810</v>
      </c>
    </row>
    <row r="136" spans="1:7" x14ac:dyDescent="0.25">
      <c r="A136" s="2">
        <v>4000000078</v>
      </c>
      <c r="B136" s="3">
        <v>3004</v>
      </c>
      <c r="C136" s="2" t="s">
        <v>180</v>
      </c>
      <c r="D136" s="2" t="s">
        <v>187</v>
      </c>
      <c r="E136" s="2">
        <v>20000301</v>
      </c>
      <c r="F136" s="2" t="str">
        <f>VLOOKUP(E136,[1]Sheet1!$D$2:$E$15,2,0)</f>
        <v>Furniture &amp; Fixtures</v>
      </c>
      <c r="G136" s="4">
        <v>6356</v>
      </c>
    </row>
    <row r="137" spans="1:7" x14ac:dyDescent="0.25">
      <c r="A137" s="2">
        <v>4000000079</v>
      </c>
      <c r="B137" s="3">
        <v>3004</v>
      </c>
      <c r="C137" s="2" t="s">
        <v>180</v>
      </c>
      <c r="D137" s="2" t="s">
        <v>188</v>
      </c>
      <c r="E137" s="2">
        <v>20000301</v>
      </c>
      <c r="F137" s="2" t="str">
        <f>VLOOKUP(E137,[1]Sheet1!$D$2:$E$15,2,0)</f>
        <v>Furniture &amp; Fixtures</v>
      </c>
      <c r="G137" s="4">
        <v>3745.5</v>
      </c>
    </row>
    <row r="138" spans="1:7" x14ac:dyDescent="0.25">
      <c r="A138" s="2">
        <v>4000000080</v>
      </c>
      <c r="B138" s="3">
        <v>3004</v>
      </c>
      <c r="C138" s="2" t="s">
        <v>180</v>
      </c>
      <c r="D138" s="2" t="s">
        <v>189</v>
      </c>
      <c r="E138" s="2">
        <v>20000301</v>
      </c>
      <c r="F138" s="2" t="str">
        <f>VLOOKUP(E138,[1]Sheet1!$D$2:$E$15,2,0)</f>
        <v>Furniture &amp; Fixtures</v>
      </c>
      <c r="G138" s="4">
        <v>12485</v>
      </c>
    </row>
    <row r="139" spans="1:7" x14ac:dyDescent="0.25">
      <c r="A139" s="2">
        <v>4000000081</v>
      </c>
      <c r="B139" s="3">
        <v>3004</v>
      </c>
      <c r="C139" s="2" t="s">
        <v>180</v>
      </c>
      <c r="D139" s="2" t="s">
        <v>190</v>
      </c>
      <c r="E139" s="2">
        <v>20000301</v>
      </c>
      <c r="F139" s="2" t="str">
        <f>VLOOKUP(E139,[1]Sheet1!$D$2:$E$15,2,0)</f>
        <v>Furniture &amp; Fixtures</v>
      </c>
      <c r="G139" s="4">
        <v>12485</v>
      </c>
    </row>
    <row r="140" spans="1:7" x14ac:dyDescent="0.25">
      <c r="A140" s="2">
        <v>4000000082</v>
      </c>
      <c r="B140" s="3">
        <v>3004</v>
      </c>
      <c r="C140" s="2" t="s">
        <v>180</v>
      </c>
      <c r="D140" s="2" t="s">
        <v>190</v>
      </c>
      <c r="E140" s="2">
        <v>20000301</v>
      </c>
      <c r="F140" s="2" t="str">
        <f>VLOOKUP(E140,[1]Sheet1!$D$2:$E$15,2,0)</f>
        <v>Furniture &amp; Fixtures</v>
      </c>
      <c r="G140" s="4">
        <v>16344</v>
      </c>
    </row>
    <row r="141" spans="1:7" x14ac:dyDescent="0.25">
      <c r="A141" s="2">
        <v>4000000083</v>
      </c>
      <c r="B141" s="3">
        <v>3004</v>
      </c>
      <c r="C141" s="2" t="s">
        <v>180</v>
      </c>
      <c r="D141" s="2" t="s">
        <v>183</v>
      </c>
      <c r="E141" s="2">
        <v>20000301</v>
      </c>
      <c r="F141" s="2" t="str">
        <f>VLOOKUP(E141,[1]Sheet1!$D$2:$E$15,2,0)</f>
        <v>Furniture &amp; Fixtures</v>
      </c>
      <c r="G141" s="4">
        <v>5618.25</v>
      </c>
    </row>
    <row r="142" spans="1:7" x14ac:dyDescent="0.25">
      <c r="A142" s="2">
        <v>4000000084</v>
      </c>
      <c r="B142" s="3">
        <v>3004</v>
      </c>
      <c r="C142" s="2" t="s">
        <v>180</v>
      </c>
      <c r="D142" s="2" t="s">
        <v>183</v>
      </c>
      <c r="E142" s="2">
        <v>20000301</v>
      </c>
      <c r="F142" s="2" t="str">
        <f>VLOOKUP(E142,[1]Sheet1!$D$2:$E$15,2,0)</f>
        <v>Furniture &amp; Fixtures</v>
      </c>
      <c r="G142" s="4">
        <v>5448</v>
      </c>
    </row>
    <row r="143" spans="1:7" x14ac:dyDescent="0.25">
      <c r="A143" s="2">
        <v>4000000085</v>
      </c>
      <c r="B143" s="3">
        <v>3004</v>
      </c>
      <c r="C143" s="2" t="s">
        <v>180</v>
      </c>
      <c r="D143" s="2" t="s">
        <v>183</v>
      </c>
      <c r="E143" s="2">
        <v>20000301</v>
      </c>
      <c r="F143" s="2" t="str">
        <f>VLOOKUP(E143,[1]Sheet1!$D$2:$E$15,2,0)</f>
        <v>Furniture &amp; Fixtures</v>
      </c>
      <c r="G143" s="4">
        <v>4086</v>
      </c>
    </row>
    <row r="144" spans="1:7" x14ac:dyDescent="0.25">
      <c r="A144" s="2">
        <v>4000000086</v>
      </c>
      <c r="B144" s="3">
        <v>3004</v>
      </c>
      <c r="C144" s="2" t="s">
        <v>180</v>
      </c>
      <c r="D144" s="2" t="s">
        <v>191</v>
      </c>
      <c r="E144" s="2">
        <v>20000301</v>
      </c>
      <c r="F144" s="2" t="str">
        <f>VLOOKUP(E144,[1]Sheet1!$D$2:$E$15,2,0)</f>
        <v>Furniture &amp; Fixtures</v>
      </c>
      <c r="G144" s="4">
        <v>10215</v>
      </c>
    </row>
    <row r="145" spans="1:7" x14ac:dyDescent="0.25">
      <c r="A145" s="2">
        <v>4000000087</v>
      </c>
      <c r="B145" s="3">
        <v>3004</v>
      </c>
      <c r="C145" s="2" t="s">
        <v>180</v>
      </c>
      <c r="D145" s="2" t="s">
        <v>192</v>
      </c>
      <c r="E145" s="2">
        <v>20000301</v>
      </c>
      <c r="F145" s="2" t="str">
        <f>VLOOKUP(E145,[1]Sheet1!$D$2:$E$15,2,0)</f>
        <v>Furniture &amp; Fixtures</v>
      </c>
      <c r="G145" s="4">
        <v>6810</v>
      </c>
    </row>
    <row r="146" spans="1:7" x14ac:dyDescent="0.25">
      <c r="A146" s="2">
        <v>4000000088</v>
      </c>
      <c r="B146" s="3">
        <v>3004</v>
      </c>
      <c r="C146" s="2" t="s">
        <v>180</v>
      </c>
      <c r="D146" s="2" t="s">
        <v>193</v>
      </c>
      <c r="E146" s="2">
        <v>20000301</v>
      </c>
      <c r="F146" s="2" t="str">
        <f>VLOOKUP(E146,[1]Sheet1!$D$2:$E$15,2,0)</f>
        <v>Furniture &amp; Fixtures</v>
      </c>
      <c r="G146" s="4">
        <v>2837.5</v>
      </c>
    </row>
    <row r="147" spans="1:7" x14ac:dyDescent="0.25">
      <c r="A147" s="2">
        <v>4000000089</v>
      </c>
      <c r="B147" s="3">
        <v>3004</v>
      </c>
      <c r="C147" s="2" t="s">
        <v>180</v>
      </c>
      <c r="D147" s="2" t="s">
        <v>194</v>
      </c>
      <c r="E147" s="2">
        <v>20000301</v>
      </c>
      <c r="F147" s="2" t="str">
        <f>VLOOKUP(E147,[1]Sheet1!$D$2:$E$15,2,0)</f>
        <v>Furniture &amp; Fixtures</v>
      </c>
      <c r="G147" s="4">
        <v>9647.5</v>
      </c>
    </row>
    <row r="148" spans="1:7" x14ac:dyDescent="0.25">
      <c r="A148" s="2">
        <v>4000000090</v>
      </c>
      <c r="B148" s="3">
        <v>3004</v>
      </c>
      <c r="C148" s="2" t="s">
        <v>180</v>
      </c>
      <c r="D148" s="2" t="s">
        <v>182</v>
      </c>
      <c r="E148" s="2">
        <v>20000301</v>
      </c>
      <c r="F148" s="2" t="str">
        <f>VLOOKUP(E148,[1]Sheet1!$D$2:$E$15,2,0)</f>
        <v>Furniture &amp; Fixtures</v>
      </c>
      <c r="G148" s="4">
        <v>6356</v>
      </c>
    </row>
    <row r="149" spans="1:7" x14ac:dyDescent="0.25">
      <c r="A149" s="2">
        <v>4000000091</v>
      </c>
      <c r="B149" s="3">
        <v>3004</v>
      </c>
      <c r="C149" s="2" t="s">
        <v>180</v>
      </c>
      <c r="D149" s="2" t="s">
        <v>195</v>
      </c>
      <c r="E149" s="2">
        <v>20000301</v>
      </c>
      <c r="F149" s="2" t="str">
        <f>VLOOKUP(E149,[1]Sheet1!$D$2:$E$15,2,0)</f>
        <v>Furniture &amp; Fixtures</v>
      </c>
      <c r="G149" s="4">
        <v>2667.25</v>
      </c>
    </row>
    <row r="150" spans="1:7" x14ac:dyDescent="0.25">
      <c r="A150" s="2">
        <v>4000000092</v>
      </c>
      <c r="B150" s="3">
        <v>3004</v>
      </c>
      <c r="C150" s="2" t="s">
        <v>180</v>
      </c>
      <c r="D150" s="2" t="s">
        <v>196</v>
      </c>
      <c r="E150" s="2">
        <v>20000301</v>
      </c>
      <c r="F150" s="2" t="str">
        <f>VLOOKUP(E150,[1]Sheet1!$D$2:$E$15,2,0)</f>
        <v>Furniture &amp; Fixtures</v>
      </c>
      <c r="G150" s="4">
        <v>2553.77</v>
      </c>
    </row>
    <row r="151" spans="1:7" x14ac:dyDescent="0.25">
      <c r="A151" s="2">
        <v>4000000093</v>
      </c>
      <c r="B151" s="3">
        <v>3004</v>
      </c>
      <c r="C151" s="2" t="s">
        <v>180</v>
      </c>
      <c r="D151" s="2" t="s">
        <v>197</v>
      </c>
      <c r="E151" s="2">
        <v>20000301</v>
      </c>
      <c r="F151" s="2" t="str">
        <f>VLOOKUP(E151,[1]Sheet1!$D$2:$E$15,2,0)</f>
        <v>Furniture &amp; Fixtures</v>
      </c>
      <c r="G151" s="4">
        <v>3405</v>
      </c>
    </row>
    <row r="152" spans="1:7" x14ac:dyDescent="0.25">
      <c r="A152" s="2">
        <v>4000000094</v>
      </c>
      <c r="B152" s="3">
        <v>3004</v>
      </c>
      <c r="C152" s="2" t="s">
        <v>180</v>
      </c>
      <c r="D152" s="2" t="s">
        <v>198</v>
      </c>
      <c r="E152" s="2">
        <v>20000301</v>
      </c>
      <c r="F152" s="2" t="str">
        <f>VLOOKUP(E152,[1]Sheet1!$D$2:$E$15,2,0)</f>
        <v>Furniture &amp; Fixtures</v>
      </c>
      <c r="G152" s="4">
        <v>40860</v>
      </c>
    </row>
    <row r="153" spans="1:7" x14ac:dyDescent="0.25">
      <c r="A153" s="2">
        <v>4000000095</v>
      </c>
      <c r="B153" s="3">
        <v>3004</v>
      </c>
      <c r="C153" s="2" t="s">
        <v>180</v>
      </c>
      <c r="D153" s="2" t="s">
        <v>199</v>
      </c>
      <c r="E153" s="2">
        <v>20000301</v>
      </c>
      <c r="F153" s="2" t="str">
        <f>VLOOKUP(E153,[1]Sheet1!$D$2:$E$15,2,0)</f>
        <v>Furniture &amp; Fixtures</v>
      </c>
      <c r="G153" s="4">
        <v>32631.25</v>
      </c>
    </row>
    <row r="154" spans="1:7" x14ac:dyDescent="0.25">
      <c r="A154" s="2">
        <v>4000000096</v>
      </c>
      <c r="B154" s="3">
        <v>3004</v>
      </c>
      <c r="C154" s="2" t="s">
        <v>180</v>
      </c>
      <c r="D154" s="2" t="s">
        <v>199</v>
      </c>
      <c r="E154" s="2">
        <v>20000301</v>
      </c>
      <c r="F154" s="2" t="str">
        <f>VLOOKUP(E154,[1]Sheet1!$D$2:$E$15,2,0)</f>
        <v>Furniture &amp; Fixtures</v>
      </c>
      <c r="G154" s="4">
        <v>32631.49</v>
      </c>
    </row>
    <row r="155" spans="1:7" x14ac:dyDescent="0.25">
      <c r="A155" s="2">
        <v>4000000097</v>
      </c>
      <c r="B155" s="3">
        <v>3004</v>
      </c>
      <c r="C155" s="2" t="s">
        <v>180</v>
      </c>
      <c r="D155" s="2" t="s">
        <v>199</v>
      </c>
      <c r="E155" s="2">
        <v>20000301</v>
      </c>
      <c r="F155" s="2" t="str">
        <f>VLOOKUP(E155,[1]Sheet1!$D$2:$E$15,2,0)</f>
        <v>Furniture &amp; Fixtures</v>
      </c>
      <c r="G155" s="4">
        <v>6333</v>
      </c>
    </row>
    <row r="156" spans="1:7" x14ac:dyDescent="0.25">
      <c r="A156" s="2">
        <v>4000000098</v>
      </c>
      <c r="B156" s="3">
        <v>3004</v>
      </c>
      <c r="C156" s="2" t="s">
        <v>180</v>
      </c>
      <c r="D156" s="2" t="s">
        <v>200</v>
      </c>
      <c r="E156" s="2">
        <v>20000301</v>
      </c>
      <c r="F156" s="2" t="str">
        <f>VLOOKUP(E156,[1]Sheet1!$D$2:$E$15,2,0)</f>
        <v>Furniture &amp; Fixtures</v>
      </c>
      <c r="G156" s="4">
        <v>1697</v>
      </c>
    </row>
    <row r="157" spans="1:7" x14ac:dyDescent="0.25">
      <c r="A157" s="2">
        <v>4000000099</v>
      </c>
      <c r="B157" s="3">
        <v>3004</v>
      </c>
      <c r="C157" s="2" t="s">
        <v>201</v>
      </c>
      <c r="D157" s="2" t="s">
        <v>202</v>
      </c>
      <c r="E157" s="2">
        <v>20000301</v>
      </c>
      <c r="F157" s="2" t="str">
        <f>VLOOKUP(E157,[1]Sheet1!$D$2:$E$15,2,0)</f>
        <v>Furniture &amp; Fixtures</v>
      </c>
      <c r="G157" s="4">
        <v>45400.01</v>
      </c>
    </row>
    <row r="158" spans="1:7" x14ac:dyDescent="0.25">
      <c r="A158" s="2">
        <v>4000000100</v>
      </c>
      <c r="B158" s="3">
        <v>3004</v>
      </c>
      <c r="C158" s="2" t="s">
        <v>203</v>
      </c>
      <c r="D158" s="2" t="s">
        <v>204</v>
      </c>
      <c r="E158" s="2">
        <v>20000301</v>
      </c>
      <c r="F158" s="2" t="str">
        <f>VLOOKUP(E158,[1]Sheet1!$D$2:$E$15,2,0)</f>
        <v>Furniture &amp; Fixtures</v>
      </c>
      <c r="G158" s="4">
        <v>9700</v>
      </c>
    </row>
    <row r="159" spans="1:7" x14ac:dyDescent="0.25">
      <c r="A159" s="2">
        <v>4000000101</v>
      </c>
      <c r="B159" s="3">
        <v>3004</v>
      </c>
      <c r="C159" s="2" t="s">
        <v>205</v>
      </c>
      <c r="D159" s="2" t="s">
        <v>206</v>
      </c>
      <c r="E159" s="2">
        <v>20000301</v>
      </c>
      <c r="F159" s="2" t="str">
        <f>VLOOKUP(E159,[1]Sheet1!$D$2:$E$15,2,0)</f>
        <v>Furniture &amp; Fixtures</v>
      </c>
      <c r="G159" s="4">
        <v>100448</v>
      </c>
    </row>
    <row r="160" spans="1:7" x14ac:dyDescent="0.25">
      <c r="A160" s="2">
        <v>4000000102</v>
      </c>
      <c r="B160" s="3">
        <v>3004</v>
      </c>
      <c r="C160" s="2" t="s">
        <v>205</v>
      </c>
      <c r="D160" s="2" t="s">
        <v>183</v>
      </c>
      <c r="E160" s="2">
        <v>20000301</v>
      </c>
      <c r="F160" s="2" t="str">
        <f>VLOOKUP(E160,[1]Sheet1!$D$2:$E$15,2,0)</f>
        <v>Furniture &amp; Fixtures</v>
      </c>
      <c r="G160" s="4">
        <v>14453</v>
      </c>
    </row>
    <row r="161" spans="1:7" x14ac:dyDescent="0.25">
      <c r="A161" s="2">
        <v>4000000103</v>
      </c>
      <c r="B161" s="3">
        <v>3004</v>
      </c>
      <c r="C161" s="2" t="s">
        <v>205</v>
      </c>
      <c r="D161" s="2" t="s">
        <v>207</v>
      </c>
      <c r="E161" s="2">
        <v>20000301</v>
      </c>
      <c r="F161" s="2" t="str">
        <f>VLOOKUP(E161,[1]Sheet1!$D$2:$E$15,2,0)</f>
        <v>Furniture &amp; Fixtures</v>
      </c>
      <c r="G161" s="4">
        <v>20430</v>
      </c>
    </row>
    <row r="162" spans="1:7" x14ac:dyDescent="0.25">
      <c r="A162" s="2">
        <v>4000000104</v>
      </c>
      <c r="B162" s="3">
        <v>3004</v>
      </c>
      <c r="C162" s="2" t="s">
        <v>205</v>
      </c>
      <c r="D162" s="2" t="s">
        <v>184</v>
      </c>
      <c r="E162" s="2">
        <v>20000301</v>
      </c>
      <c r="F162" s="2" t="str">
        <f>VLOOKUP(E162,[1]Sheet1!$D$2:$E$15,2,0)</f>
        <v>Furniture &amp; Fixtures</v>
      </c>
      <c r="G162" s="4">
        <v>9079.99</v>
      </c>
    </row>
    <row r="163" spans="1:7" x14ac:dyDescent="0.25">
      <c r="A163" s="2">
        <v>4000000105</v>
      </c>
      <c r="B163" s="3">
        <v>3004</v>
      </c>
      <c r="C163" s="2" t="s">
        <v>208</v>
      </c>
      <c r="D163" s="2" t="s">
        <v>209</v>
      </c>
      <c r="E163" s="2">
        <v>20000301</v>
      </c>
      <c r="F163" s="2" t="str">
        <f>VLOOKUP(E163,[1]Sheet1!$D$2:$E$15,2,0)</f>
        <v>Furniture &amp; Fixtures</v>
      </c>
      <c r="G163" s="4">
        <v>39340</v>
      </c>
    </row>
    <row r="164" spans="1:7" x14ac:dyDescent="0.25">
      <c r="A164" s="2">
        <v>4000000164</v>
      </c>
      <c r="B164" s="3">
        <v>3004</v>
      </c>
      <c r="C164" s="2" t="s">
        <v>210</v>
      </c>
      <c r="D164" s="2" t="s">
        <v>183</v>
      </c>
      <c r="E164" s="2">
        <v>20000301</v>
      </c>
      <c r="F164" s="2" t="str">
        <f>VLOOKUP(E164,[1]Sheet1!$D$2:$E$15,2,0)</f>
        <v>Furniture &amp; Fixtures</v>
      </c>
      <c r="G164" s="4">
        <v>10200</v>
      </c>
    </row>
    <row r="165" spans="1:7" x14ac:dyDescent="0.25">
      <c r="A165" s="2">
        <v>4000000165</v>
      </c>
      <c r="B165" s="3">
        <v>3004</v>
      </c>
      <c r="C165" s="2" t="s">
        <v>210</v>
      </c>
      <c r="D165" s="2" t="s">
        <v>192</v>
      </c>
      <c r="E165" s="2">
        <v>20000301</v>
      </c>
      <c r="F165" s="2" t="str">
        <f>VLOOKUP(E165,[1]Sheet1!$D$2:$E$15,2,0)</f>
        <v>Furniture &amp; Fixtures</v>
      </c>
      <c r="G165" s="4">
        <v>27240</v>
      </c>
    </row>
    <row r="166" spans="1:7" x14ac:dyDescent="0.25">
      <c r="A166" s="2">
        <v>4000000166</v>
      </c>
      <c r="B166" s="3">
        <v>3004</v>
      </c>
      <c r="C166" s="2" t="s">
        <v>210</v>
      </c>
      <c r="D166" s="2" t="s">
        <v>211</v>
      </c>
      <c r="E166" s="2">
        <v>20000301</v>
      </c>
      <c r="F166" s="2" t="str">
        <f>VLOOKUP(E166,[1]Sheet1!$D$2:$E$15,2,0)</f>
        <v>Furniture &amp; Fixtures</v>
      </c>
      <c r="G166" s="4">
        <v>36774</v>
      </c>
    </row>
    <row r="167" spans="1:7" x14ac:dyDescent="0.25">
      <c r="A167" s="2">
        <v>4000000194</v>
      </c>
      <c r="B167" s="3">
        <v>3004</v>
      </c>
      <c r="C167" s="2" t="s">
        <v>92</v>
      </c>
      <c r="D167" s="2" t="s">
        <v>212</v>
      </c>
      <c r="E167" s="2">
        <v>20000301</v>
      </c>
      <c r="F167" s="2" t="str">
        <f>VLOOKUP(E167,[1]Sheet1!$D$2:$E$15,2,0)</f>
        <v>Furniture &amp; Fixtures</v>
      </c>
      <c r="G167" s="4">
        <v>162452.74</v>
      </c>
    </row>
    <row r="168" spans="1:7" x14ac:dyDescent="0.25">
      <c r="A168" s="2">
        <v>4000000195</v>
      </c>
      <c r="B168" s="3">
        <v>3004</v>
      </c>
      <c r="C168" s="2" t="s">
        <v>92</v>
      </c>
      <c r="D168" s="2" t="s">
        <v>213</v>
      </c>
      <c r="E168" s="2">
        <v>20000301</v>
      </c>
      <c r="F168" s="2" t="str">
        <f>VLOOKUP(E168,[1]Sheet1!$D$2:$E$15,2,0)</f>
        <v>Furniture &amp; Fixtures</v>
      </c>
      <c r="G168" s="4">
        <v>66710.53</v>
      </c>
    </row>
    <row r="169" spans="1:7" x14ac:dyDescent="0.25">
      <c r="A169" s="2">
        <v>4000000196</v>
      </c>
      <c r="B169" s="3">
        <v>3004</v>
      </c>
      <c r="C169" s="2" t="s">
        <v>92</v>
      </c>
      <c r="D169" s="2" t="s">
        <v>214</v>
      </c>
      <c r="E169" s="2">
        <v>20000301</v>
      </c>
      <c r="F169" s="2" t="str">
        <f>VLOOKUP(E169,[1]Sheet1!$D$2:$E$15,2,0)</f>
        <v>Furniture &amp; Fixtures</v>
      </c>
      <c r="G169" s="4">
        <v>64130.14</v>
      </c>
    </row>
    <row r="170" spans="1:7" x14ac:dyDescent="0.25">
      <c r="A170" s="2">
        <v>4000000216</v>
      </c>
      <c r="B170" s="3">
        <v>3004</v>
      </c>
      <c r="C170" s="2" t="s">
        <v>215</v>
      </c>
      <c r="D170" s="2" t="s">
        <v>216</v>
      </c>
      <c r="E170" s="2">
        <v>20000301</v>
      </c>
      <c r="F170" s="2" t="str">
        <f>VLOOKUP(E170,[1]Sheet1!$D$2:$E$15,2,0)</f>
        <v>Furniture &amp; Fixtures</v>
      </c>
      <c r="G170" s="4">
        <v>811685.41</v>
      </c>
    </row>
    <row r="171" spans="1:7" x14ac:dyDescent="0.25">
      <c r="A171" s="2">
        <v>4000000254</v>
      </c>
      <c r="B171" s="3">
        <v>3004</v>
      </c>
      <c r="C171" s="2" t="s">
        <v>141</v>
      </c>
      <c r="D171" s="2" t="s">
        <v>217</v>
      </c>
      <c r="E171" s="2">
        <v>20000301</v>
      </c>
      <c r="F171" s="2" t="str">
        <f>VLOOKUP(E171,[1]Sheet1!$D$2:$E$15,2,0)</f>
        <v>Furniture &amp; Fixtures</v>
      </c>
      <c r="G171" s="4">
        <v>8550</v>
      </c>
    </row>
    <row r="172" spans="1:7" x14ac:dyDescent="0.25">
      <c r="A172" s="2">
        <v>4000000255</v>
      </c>
      <c r="B172" s="3">
        <v>3004</v>
      </c>
      <c r="C172" s="2" t="s">
        <v>141</v>
      </c>
      <c r="D172" s="2" t="s">
        <v>218</v>
      </c>
      <c r="E172" s="2">
        <v>20000301</v>
      </c>
      <c r="F172" s="2" t="str">
        <f>VLOOKUP(E172,[1]Sheet1!$D$2:$E$15,2,0)</f>
        <v>Furniture &amp; Fixtures</v>
      </c>
      <c r="G172" s="4">
        <v>20520.009999999998</v>
      </c>
    </row>
    <row r="173" spans="1:7" x14ac:dyDescent="0.25">
      <c r="A173" s="2">
        <v>4000000288</v>
      </c>
      <c r="B173" s="3">
        <v>3004</v>
      </c>
      <c r="C173" s="2" t="s">
        <v>219</v>
      </c>
      <c r="D173" s="2" t="s">
        <v>220</v>
      </c>
      <c r="E173" s="2">
        <v>20000301</v>
      </c>
      <c r="F173" s="2" t="str">
        <f>VLOOKUP(E173,[1]Sheet1!$D$2:$E$15,2,0)</f>
        <v>Furniture &amp; Fixtures</v>
      </c>
      <c r="G173" s="4">
        <v>22442.01</v>
      </c>
    </row>
    <row r="174" spans="1:7" x14ac:dyDescent="0.25">
      <c r="A174" s="2">
        <v>4000000289</v>
      </c>
      <c r="B174" s="3">
        <v>3004</v>
      </c>
      <c r="C174" s="2" t="s">
        <v>219</v>
      </c>
      <c r="D174" s="2" t="s">
        <v>221</v>
      </c>
      <c r="E174" s="2">
        <v>20000301</v>
      </c>
      <c r="F174" s="2" t="str">
        <f>VLOOKUP(E174,[1]Sheet1!$D$2:$E$15,2,0)</f>
        <v>Furniture &amp; Fixtures</v>
      </c>
      <c r="G174" s="4">
        <v>16030.01</v>
      </c>
    </row>
    <row r="175" spans="1:7" x14ac:dyDescent="0.25">
      <c r="A175" s="2">
        <v>4000000296</v>
      </c>
      <c r="B175" s="3">
        <v>3004</v>
      </c>
      <c r="C175" s="2" t="s">
        <v>150</v>
      </c>
      <c r="D175" s="2" t="s">
        <v>222</v>
      </c>
      <c r="E175" s="2">
        <v>20000301</v>
      </c>
      <c r="F175" s="2" t="str">
        <f>VLOOKUP(E175,[1]Sheet1!$D$2:$E$15,2,0)</f>
        <v>Furniture &amp; Fixtures</v>
      </c>
      <c r="G175" s="4">
        <v>9160</v>
      </c>
    </row>
    <row r="176" spans="1:7" x14ac:dyDescent="0.25">
      <c r="A176" s="2">
        <v>4000000297</v>
      </c>
      <c r="B176" s="3">
        <v>3004</v>
      </c>
      <c r="C176" s="2" t="s">
        <v>150</v>
      </c>
      <c r="D176" s="2" t="s">
        <v>223</v>
      </c>
      <c r="E176" s="2">
        <v>20000301</v>
      </c>
      <c r="F176" s="2" t="str">
        <f>VLOOKUP(E176,[1]Sheet1!$D$2:$E$15,2,0)</f>
        <v>Furniture &amp; Fixtures</v>
      </c>
      <c r="G176" s="4">
        <v>8014.49</v>
      </c>
    </row>
    <row r="177" spans="1:7" x14ac:dyDescent="0.25">
      <c r="A177" s="2">
        <v>4000000302</v>
      </c>
      <c r="B177" s="3">
        <v>3004</v>
      </c>
      <c r="C177" s="2" t="s">
        <v>224</v>
      </c>
      <c r="D177" s="2" t="s">
        <v>223</v>
      </c>
      <c r="E177" s="2">
        <v>20000301</v>
      </c>
      <c r="F177" s="2" t="str">
        <f>VLOOKUP(E177,[1]Sheet1!$D$2:$E$15,2,0)</f>
        <v>Furniture &amp; Fixtures</v>
      </c>
      <c r="G177" s="4">
        <v>22241</v>
      </c>
    </row>
    <row r="178" spans="1:7" x14ac:dyDescent="0.25">
      <c r="A178" s="2">
        <v>4000000308</v>
      </c>
      <c r="B178" s="3">
        <v>3004</v>
      </c>
      <c r="C178" s="2" t="s">
        <v>225</v>
      </c>
      <c r="D178" s="2" t="s">
        <v>226</v>
      </c>
      <c r="E178" s="2">
        <v>20000301</v>
      </c>
      <c r="F178" s="2" t="str">
        <f>VLOOKUP(E178,[1]Sheet1!$D$2:$E$15,2,0)</f>
        <v>Furniture &amp; Fixtures</v>
      </c>
      <c r="G178" s="4">
        <v>31178</v>
      </c>
    </row>
    <row r="179" spans="1:7" x14ac:dyDescent="0.25">
      <c r="A179" s="2">
        <v>5000000031</v>
      </c>
      <c r="B179" s="3">
        <v>3004</v>
      </c>
      <c r="C179" s="2" t="s">
        <v>227</v>
      </c>
      <c r="D179" s="2" t="s">
        <v>228</v>
      </c>
      <c r="E179" s="2">
        <v>20000401</v>
      </c>
      <c r="F179" s="2" t="str">
        <f>VLOOKUP(E179,[1]Sheet1!$D$2:$E$15,2,0)</f>
        <v>Office Equipment</v>
      </c>
      <c r="G179" s="4">
        <v>13109.62</v>
      </c>
    </row>
    <row r="180" spans="1:7" x14ac:dyDescent="0.25">
      <c r="A180" s="2">
        <v>5000000032</v>
      </c>
      <c r="B180" s="3">
        <v>3004</v>
      </c>
      <c r="C180" s="2" t="s">
        <v>229</v>
      </c>
      <c r="D180" s="2" t="s">
        <v>230</v>
      </c>
      <c r="E180" s="2">
        <v>20000401</v>
      </c>
      <c r="F180" s="2" t="str">
        <f>VLOOKUP(E180,[1]Sheet1!$D$2:$E$15,2,0)</f>
        <v>Office Equipment</v>
      </c>
      <c r="G180" s="4">
        <v>25775.38</v>
      </c>
    </row>
    <row r="181" spans="1:7" x14ac:dyDescent="0.25">
      <c r="A181" s="2">
        <v>5000000033</v>
      </c>
      <c r="B181" s="3">
        <v>3004</v>
      </c>
      <c r="C181" s="2" t="s">
        <v>231</v>
      </c>
      <c r="D181" s="2" t="s">
        <v>232</v>
      </c>
      <c r="E181" s="2">
        <v>20000401</v>
      </c>
      <c r="F181" s="2" t="str">
        <f>VLOOKUP(E181,[1]Sheet1!$D$2:$E$15,2,0)</f>
        <v>Office Equipment</v>
      </c>
      <c r="G181" s="4">
        <v>111300</v>
      </c>
    </row>
    <row r="182" spans="1:7" x14ac:dyDescent="0.25">
      <c r="A182" s="2">
        <v>5000000034</v>
      </c>
      <c r="B182" s="3">
        <v>3004</v>
      </c>
      <c r="C182" s="2" t="s">
        <v>171</v>
      </c>
      <c r="D182" s="2" t="s">
        <v>233</v>
      </c>
      <c r="E182" s="2">
        <v>20000401</v>
      </c>
      <c r="F182" s="2" t="str">
        <f>VLOOKUP(E182,[1]Sheet1!$D$2:$E$15,2,0)</f>
        <v>Office Equipment</v>
      </c>
      <c r="G182" s="4">
        <v>100432.75</v>
      </c>
    </row>
    <row r="183" spans="1:7" x14ac:dyDescent="0.25">
      <c r="A183" s="2">
        <v>5000000035</v>
      </c>
      <c r="B183" s="3">
        <v>3004</v>
      </c>
      <c r="C183" s="2" t="s">
        <v>171</v>
      </c>
      <c r="D183" s="2" t="s">
        <v>234</v>
      </c>
      <c r="E183" s="2">
        <v>20000401</v>
      </c>
      <c r="F183" s="2" t="str">
        <f>VLOOKUP(E183,[1]Sheet1!$D$2:$E$15,2,0)</f>
        <v>Office Equipment</v>
      </c>
      <c r="G183" s="4">
        <v>4198.37</v>
      </c>
    </row>
    <row r="184" spans="1:7" x14ac:dyDescent="0.25">
      <c r="A184" s="2">
        <v>5000000036</v>
      </c>
      <c r="B184" s="3">
        <v>3004</v>
      </c>
      <c r="C184" s="2" t="s">
        <v>235</v>
      </c>
      <c r="D184" s="2" t="s">
        <v>236</v>
      </c>
      <c r="E184" s="2">
        <v>20000401</v>
      </c>
      <c r="F184" s="2" t="str">
        <f>VLOOKUP(E184,[1]Sheet1!$D$2:$E$15,2,0)</f>
        <v>Office Equipment</v>
      </c>
      <c r="G184" s="4">
        <v>68250</v>
      </c>
    </row>
    <row r="185" spans="1:7" x14ac:dyDescent="0.25">
      <c r="A185" s="2">
        <v>5000000037</v>
      </c>
      <c r="B185" s="3">
        <v>3004</v>
      </c>
      <c r="C185" s="2" t="s">
        <v>235</v>
      </c>
      <c r="D185" s="2" t="s">
        <v>237</v>
      </c>
      <c r="E185" s="2">
        <v>20000401</v>
      </c>
      <c r="F185" s="2" t="str">
        <f>VLOOKUP(E185,[1]Sheet1!$D$2:$E$15,2,0)</f>
        <v>Office Equipment</v>
      </c>
      <c r="G185" s="4">
        <v>14700.01</v>
      </c>
    </row>
    <row r="186" spans="1:7" x14ac:dyDescent="0.25">
      <c r="A186" s="2">
        <v>5000000038</v>
      </c>
      <c r="B186" s="3">
        <v>3004</v>
      </c>
      <c r="C186" s="2" t="s">
        <v>180</v>
      </c>
      <c r="D186" s="2" t="s">
        <v>238</v>
      </c>
      <c r="E186" s="2">
        <v>20000401</v>
      </c>
      <c r="F186" s="2" t="str">
        <f>VLOOKUP(E186,[1]Sheet1!$D$2:$E$15,2,0)</f>
        <v>Office Equipment</v>
      </c>
      <c r="G186" s="4">
        <v>38850.01</v>
      </c>
    </row>
    <row r="187" spans="1:7" x14ac:dyDescent="0.25">
      <c r="A187" s="2">
        <v>5000000039</v>
      </c>
      <c r="B187" s="3">
        <v>3004</v>
      </c>
      <c r="C187" s="2" t="s">
        <v>180</v>
      </c>
      <c r="D187" s="2" t="s">
        <v>239</v>
      </c>
      <c r="E187" s="2">
        <v>20000401</v>
      </c>
      <c r="F187" s="2" t="str">
        <f>VLOOKUP(E187,[1]Sheet1!$D$2:$E$15,2,0)</f>
        <v>Office Equipment</v>
      </c>
      <c r="G187" s="4">
        <v>18590</v>
      </c>
    </row>
    <row r="188" spans="1:7" x14ac:dyDescent="0.25">
      <c r="A188" s="2">
        <v>5000000040</v>
      </c>
      <c r="B188" s="3">
        <v>3004</v>
      </c>
      <c r="C188" s="2" t="s">
        <v>180</v>
      </c>
      <c r="D188" s="2" t="s">
        <v>240</v>
      </c>
      <c r="E188" s="2">
        <v>20000401</v>
      </c>
      <c r="F188" s="2" t="str">
        <f>VLOOKUP(E188,[1]Sheet1!$D$2:$E$15,2,0)</f>
        <v>Office Equipment</v>
      </c>
      <c r="G188" s="4">
        <v>298000.01</v>
      </c>
    </row>
    <row r="189" spans="1:7" x14ac:dyDescent="0.25">
      <c r="A189" s="2">
        <v>5000000041</v>
      </c>
      <c r="B189" s="3">
        <v>3004</v>
      </c>
      <c r="C189" s="2" t="s">
        <v>180</v>
      </c>
      <c r="D189" s="2" t="s">
        <v>241</v>
      </c>
      <c r="E189" s="2">
        <v>20000401</v>
      </c>
      <c r="F189" s="2" t="str">
        <f>VLOOKUP(E189,[1]Sheet1!$D$2:$E$15,2,0)</f>
        <v>Office Equipment</v>
      </c>
      <c r="G189" s="4">
        <v>11314.21</v>
      </c>
    </row>
    <row r="190" spans="1:7" x14ac:dyDescent="0.25">
      <c r="A190" s="2">
        <v>5000000043</v>
      </c>
      <c r="B190" s="3">
        <v>3004</v>
      </c>
      <c r="C190" s="2" t="s">
        <v>242</v>
      </c>
      <c r="D190" s="2" t="s">
        <v>243</v>
      </c>
      <c r="E190" s="2">
        <v>20000401</v>
      </c>
      <c r="F190" s="2" t="str">
        <f>VLOOKUP(E190,[1]Sheet1!$D$2:$E$15,2,0)</f>
        <v>Office Equipment</v>
      </c>
      <c r="G190" s="4">
        <v>231394.45</v>
      </c>
    </row>
    <row r="191" spans="1:7" x14ac:dyDescent="0.25">
      <c r="A191" s="2">
        <v>5000000044</v>
      </c>
      <c r="B191" s="3">
        <v>3004</v>
      </c>
      <c r="C191" s="2" t="s">
        <v>244</v>
      </c>
      <c r="D191" s="2" t="s">
        <v>245</v>
      </c>
      <c r="E191" s="2">
        <v>20000401</v>
      </c>
      <c r="F191" s="2" t="str">
        <f>VLOOKUP(E191,[1]Sheet1!$D$2:$E$15,2,0)</f>
        <v>Office Equipment</v>
      </c>
      <c r="G191" s="4">
        <v>42272</v>
      </c>
    </row>
    <row r="192" spans="1:7" x14ac:dyDescent="0.25">
      <c r="A192" s="2">
        <v>5000000045</v>
      </c>
      <c r="B192" s="3">
        <v>3004</v>
      </c>
      <c r="C192" s="2" t="s">
        <v>244</v>
      </c>
      <c r="D192" s="2" t="s">
        <v>246</v>
      </c>
      <c r="E192" s="2">
        <v>20000401</v>
      </c>
      <c r="F192" s="2" t="str">
        <f>VLOOKUP(E192,[1]Sheet1!$D$2:$E$15,2,0)</f>
        <v>Office Equipment</v>
      </c>
      <c r="G192" s="4">
        <v>816030.66</v>
      </c>
    </row>
    <row r="193" spans="1:7" x14ac:dyDescent="0.25">
      <c r="A193" s="2">
        <v>5000000046</v>
      </c>
      <c r="B193" s="3">
        <v>3004</v>
      </c>
      <c r="C193" s="2" t="s">
        <v>244</v>
      </c>
      <c r="D193" s="2" t="s">
        <v>247</v>
      </c>
      <c r="E193" s="2">
        <v>20000401</v>
      </c>
      <c r="F193" s="2" t="str">
        <f>VLOOKUP(E193,[1]Sheet1!$D$2:$E$15,2,0)</f>
        <v>Office Equipment</v>
      </c>
      <c r="G193" s="4">
        <v>55159.19</v>
      </c>
    </row>
    <row r="194" spans="1:7" x14ac:dyDescent="0.25">
      <c r="A194" s="2">
        <v>5000000047</v>
      </c>
      <c r="B194" s="3">
        <v>3004</v>
      </c>
      <c r="C194" s="2" t="s">
        <v>244</v>
      </c>
      <c r="D194" s="2" t="s">
        <v>248</v>
      </c>
      <c r="E194" s="2">
        <v>20000401</v>
      </c>
      <c r="F194" s="2" t="str">
        <f>VLOOKUP(E194,[1]Sheet1!$D$2:$E$15,2,0)</f>
        <v>Office Equipment</v>
      </c>
      <c r="G194" s="4">
        <v>46596.89</v>
      </c>
    </row>
    <row r="195" spans="1:7" x14ac:dyDescent="0.25">
      <c r="A195" s="2">
        <v>5000000048</v>
      </c>
      <c r="B195" s="3">
        <v>3004</v>
      </c>
      <c r="C195" s="2" t="s">
        <v>244</v>
      </c>
      <c r="D195" s="2" t="s">
        <v>249</v>
      </c>
      <c r="E195" s="2">
        <v>20000401</v>
      </c>
      <c r="F195" s="2" t="str">
        <f>VLOOKUP(E195,[1]Sheet1!$D$2:$E$15,2,0)</f>
        <v>Office Equipment</v>
      </c>
      <c r="G195" s="4">
        <v>35691.26</v>
      </c>
    </row>
    <row r="196" spans="1:7" x14ac:dyDescent="0.25">
      <c r="A196" s="2">
        <v>5000000049</v>
      </c>
      <c r="B196" s="3">
        <v>3004</v>
      </c>
      <c r="C196" s="2" t="s">
        <v>244</v>
      </c>
      <c r="D196" s="2" t="s">
        <v>250</v>
      </c>
      <c r="E196" s="2">
        <v>20000401</v>
      </c>
      <c r="F196" s="2" t="str">
        <f>VLOOKUP(E196,[1]Sheet1!$D$2:$E$15,2,0)</f>
        <v>Office Equipment</v>
      </c>
      <c r="G196" s="4">
        <v>177450</v>
      </c>
    </row>
    <row r="197" spans="1:7" x14ac:dyDescent="0.25">
      <c r="A197" s="2">
        <v>5000000050</v>
      </c>
      <c r="B197" s="3">
        <v>3004</v>
      </c>
      <c r="C197" s="2" t="s">
        <v>251</v>
      </c>
      <c r="D197" s="2" t="s">
        <v>252</v>
      </c>
      <c r="E197" s="2">
        <v>20000401</v>
      </c>
      <c r="F197" s="2" t="str">
        <f>VLOOKUP(E197,[1]Sheet1!$D$2:$E$15,2,0)</f>
        <v>Office Equipment</v>
      </c>
      <c r="G197" s="4">
        <v>8950</v>
      </c>
    </row>
    <row r="198" spans="1:7" x14ac:dyDescent="0.25">
      <c r="A198" s="2">
        <v>5000000114</v>
      </c>
      <c r="B198" s="3">
        <v>3004</v>
      </c>
      <c r="C198" s="2" t="s">
        <v>210</v>
      </c>
      <c r="D198" s="2" t="s">
        <v>253</v>
      </c>
      <c r="E198" s="2">
        <v>20000401</v>
      </c>
      <c r="F198" s="2" t="str">
        <f>VLOOKUP(E198,[1]Sheet1!$D$2:$E$15,2,0)</f>
        <v>Office Equipment</v>
      </c>
      <c r="G198" s="4">
        <v>13400</v>
      </c>
    </row>
    <row r="199" spans="1:7" x14ac:dyDescent="0.25">
      <c r="A199" s="2">
        <v>5000000115</v>
      </c>
      <c r="B199" s="3">
        <v>3004</v>
      </c>
      <c r="C199" s="2" t="s">
        <v>210</v>
      </c>
      <c r="D199" s="2" t="s">
        <v>253</v>
      </c>
      <c r="E199" s="2">
        <v>20000401</v>
      </c>
      <c r="F199" s="2" t="str">
        <f>VLOOKUP(E199,[1]Sheet1!$D$2:$E$15,2,0)</f>
        <v>Office Equipment</v>
      </c>
      <c r="G199" s="4">
        <v>13400</v>
      </c>
    </row>
    <row r="200" spans="1:7" x14ac:dyDescent="0.25">
      <c r="A200" s="2">
        <v>5000000117</v>
      </c>
      <c r="B200" s="3">
        <v>3004</v>
      </c>
      <c r="C200" s="2" t="s">
        <v>210</v>
      </c>
      <c r="D200" s="2" t="s">
        <v>254</v>
      </c>
      <c r="E200" s="2">
        <v>20000401</v>
      </c>
      <c r="F200" s="2" t="str">
        <f>VLOOKUP(E200,[1]Sheet1!$D$2:$E$15,2,0)</f>
        <v>Office Equipment</v>
      </c>
      <c r="G200" s="4">
        <v>29382</v>
      </c>
    </row>
    <row r="201" spans="1:7" x14ac:dyDescent="0.25">
      <c r="A201" s="2">
        <v>5000000142</v>
      </c>
      <c r="B201" s="3">
        <v>3004</v>
      </c>
      <c r="C201" s="2" t="s">
        <v>11</v>
      </c>
      <c r="D201" s="2" t="s">
        <v>236</v>
      </c>
      <c r="E201" s="2">
        <v>20000401</v>
      </c>
      <c r="F201" s="2" t="str">
        <f>VLOOKUP(E201,[1]Sheet1!$D$2:$E$15,2,0)</f>
        <v>Office Equipment</v>
      </c>
      <c r="G201" s="4">
        <v>68250</v>
      </c>
    </row>
    <row r="202" spans="1:7" x14ac:dyDescent="0.25">
      <c r="A202" s="2">
        <v>5000000154</v>
      </c>
      <c r="B202" s="3">
        <v>3004</v>
      </c>
      <c r="C202" s="2" t="s">
        <v>255</v>
      </c>
      <c r="D202" s="2" t="s">
        <v>256</v>
      </c>
      <c r="E202" s="2">
        <v>20000401</v>
      </c>
      <c r="F202" s="2" t="str">
        <f>VLOOKUP(E202,[1]Sheet1!$D$2:$E$15,2,0)</f>
        <v>Office Equipment</v>
      </c>
      <c r="G202" s="4">
        <v>1700</v>
      </c>
    </row>
    <row r="203" spans="1:7" x14ac:dyDescent="0.25">
      <c r="A203" s="2">
        <v>5000000155</v>
      </c>
      <c r="B203" s="3">
        <v>3004</v>
      </c>
      <c r="C203" s="2" t="s">
        <v>255</v>
      </c>
      <c r="D203" s="2" t="s">
        <v>256</v>
      </c>
      <c r="E203" s="2">
        <v>20000401</v>
      </c>
      <c r="F203" s="2" t="str">
        <f>VLOOKUP(E203,[1]Sheet1!$D$2:$E$15,2,0)</f>
        <v>Office Equipment</v>
      </c>
      <c r="G203" s="4">
        <v>1700</v>
      </c>
    </row>
    <row r="204" spans="1:7" x14ac:dyDescent="0.25">
      <c r="A204" s="2">
        <v>5000000156</v>
      </c>
      <c r="B204" s="3">
        <v>3004</v>
      </c>
      <c r="C204" s="2" t="s">
        <v>255</v>
      </c>
      <c r="D204" s="2" t="s">
        <v>256</v>
      </c>
      <c r="E204" s="2">
        <v>20000401</v>
      </c>
      <c r="F204" s="2" t="str">
        <f>VLOOKUP(E204,[1]Sheet1!$D$2:$E$15,2,0)</f>
        <v>Office Equipment</v>
      </c>
      <c r="G204" s="4">
        <v>1700</v>
      </c>
    </row>
    <row r="205" spans="1:7" x14ac:dyDescent="0.25">
      <c r="A205" s="2">
        <v>5000000157</v>
      </c>
      <c r="B205" s="3">
        <v>3004</v>
      </c>
      <c r="C205" s="2" t="s">
        <v>255</v>
      </c>
      <c r="D205" s="2" t="s">
        <v>256</v>
      </c>
      <c r="E205" s="2">
        <v>20000401</v>
      </c>
      <c r="F205" s="2" t="str">
        <f>VLOOKUP(E205,[1]Sheet1!$D$2:$E$15,2,0)</f>
        <v>Office Equipment</v>
      </c>
      <c r="G205" s="4">
        <v>1700</v>
      </c>
    </row>
    <row r="206" spans="1:7" x14ac:dyDescent="0.25">
      <c r="A206" s="2">
        <v>5000000158</v>
      </c>
      <c r="B206" s="3">
        <v>3004</v>
      </c>
      <c r="C206" s="2" t="s">
        <v>255</v>
      </c>
      <c r="D206" s="2" t="s">
        <v>256</v>
      </c>
      <c r="E206" s="2">
        <v>20000401</v>
      </c>
      <c r="F206" s="2" t="str">
        <f>VLOOKUP(E206,[1]Sheet1!$D$2:$E$15,2,0)</f>
        <v>Office Equipment</v>
      </c>
      <c r="G206" s="4">
        <v>1700</v>
      </c>
    </row>
    <row r="207" spans="1:7" x14ac:dyDescent="0.25">
      <c r="A207" s="2">
        <v>5000000159</v>
      </c>
      <c r="B207" s="3">
        <v>3004</v>
      </c>
      <c r="C207" s="2" t="s">
        <v>255</v>
      </c>
      <c r="D207" s="2" t="s">
        <v>256</v>
      </c>
      <c r="E207" s="2">
        <v>20000401</v>
      </c>
      <c r="F207" s="2" t="str">
        <f>VLOOKUP(E207,[1]Sheet1!$D$2:$E$15,2,0)</f>
        <v>Office Equipment</v>
      </c>
      <c r="G207" s="4">
        <v>1700</v>
      </c>
    </row>
    <row r="208" spans="1:7" x14ac:dyDescent="0.25">
      <c r="A208" s="2">
        <v>5000000160</v>
      </c>
      <c r="B208" s="3">
        <v>3004</v>
      </c>
      <c r="C208" s="2" t="s">
        <v>255</v>
      </c>
      <c r="D208" s="2" t="s">
        <v>256</v>
      </c>
      <c r="E208" s="2">
        <v>20000401</v>
      </c>
      <c r="F208" s="2" t="str">
        <f>VLOOKUP(E208,[1]Sheet1!$D$2:$E$15,2,0)</f>
        <v>Office Equipment</v>
      </c>
      <c r="G208" s="4">
        <v>1700</v>
      </c>
    </row>
    <row r="209" spans="1:7" x14ac:dyDescent="0.25">
      <c r="A209" s="2">
        <v>5000000161</v>
      </c>
      <c r="B209" s="3">
        <v>3004</v>
      </c>
      <c r="C209" s="2" t="s">
        <v>255</v>
      </c>
      <c r="D209" s="2" t="s">
        <v>256</v>
      </c>
      <c r="E209" s="2">
        <v>20000401</v>
      </c>
      <c r="F209" s="2" t="str">
        <f>VLOOKUP(E209,[1]Sheet1!$D$2:$E$15,2,0)</f>
        <v>Office Equipment</v>
      </c>
      <c r="G209" s="4">
        <v>1700</v>
      </c>
    </row>
    <row r="210" spans="1:7" x14ac:dyDescent="0.25">
      <c r="A210" s="2">
        <v>5000000162</v>
      </c>
      <c r="B210" s="3">
        <v>3004</v>
      </c>
      <c r="C210" s="2" t="s">
        <v>255</v>
      </c>
      <c r="D210" s="2" t="s">
        <v>256</v>
      </c>
      <c r="E210" s="2">
        <v>20000401</v>
      </c>
      <c r="F210" s="2" t="str">
        <f>VLOOKUP(E210,[1]Sheet1!$D$2:$E$15,2,0)</f>
        <v>Office Equipment</v>
      </c>
      <c r="G210" s="4">
        <v>1700</v>
      </c>
    </row>
    <row r="211" spans="1:7" x14ac:dyDescent="0.25">
      <c r="A211" s="2">
        <v>5000000163</v>
      </c>
      <c r="B211" s="3">
        <v>3004</v>
      </c>
      <c r="C211" s="2" t="s">
        <v>255</v>
      </c>
      <c r="D211" s="2" t="s">
        <v>256</v>
      </c>
      <c r="E211" s="2">
        <v>20000401</v>
      </c>
      <c r="F211" s="2" t="str">
        <f>VLOOKUP(E211,[1]Sheet1!$D$2:$E$15,2,0)</f>
        <v>Office Equipment</v>
      </c>
      <c r="G211" s="4">
        <v>1700</v>
      </c>
    </row>
    <row r="212" spans="1:7" x14ac:dyDescent="0.25">
      <c r="A212" s="2">
        <v>5000000164</v>
      </c>
      <c r="B212" s="3">
        <v>3004</v>
      </c>
      <c r="C212" s="2" t="s">
        <v>255</v>
      </c>
      <c r="D212" s="2" t="s">
        <v>256</v>
      </c>
      <c r="E212" s="2">
        <v>20000401</v>
      </c>
      <c r="F212" s="2" t="str">
        <f>VLOOKUP(E212,[1]Sheet1!$D$2:$E$15,2,0)</f>
        <v>Office Equipment</v>
      </c>
      <c r="G212" s="4">
        <v>1700</v>
      </c>
    </row>
    <row r="213" spans="1:7" x14ac:dyDescent="0.25">
      <c r="A213" s="2">
        <v>5000000165</v>
      </c>
      <c r="B213" s="3">
        <v>3004</v>
      </c>
      <c r="C213" s="2" t="s">
        <v>255</v>
      </c>
      <c r="D213" s="2" t="s">
        <v>256</v>
      </c>
      <c r="E213" s="2">
        <v>20000401</v>
      </c>
      <c r="F213" s="2" t="str">
        <f>VLOOKUP(E213,[1]Sheet1!$D$2:$E$15,2,0)</f>
        <v>Office Equipment</v>
      </c>
      <c r="G213" s="4">
        <v>1700</v>
      </c>
    </row>
    <row r="214" spans="1:7" x14ac:dyDescent="0.25">
      <c r="A214" s="2">
        <v>5000000166</v>
      </c>
      <c r="B214" s="3">
        <v>3004</v>
      </c>
      <c r="C214" s="2" t="s">
        <v>255</v>
      </c>
      <c r="D214" s="2" t="s">
        <v>256</v>
      </c>
      <c r="E214" s="2">
        <v>20000401</v>
      </c>
      <c r="F214" s="2" t="str">
        <f>VLOOKUP(E214,[1]Sheet1!$D$2:$E$15,2,0)</f>
        <v>Office Equipment</v>
      </c>
      <c r="G214" s="4">
        <v>1700</v>
      </c>
    </row>
    <row r="215" spans="1:7" x14ac:dyDescent="0.25">
      <c r="A215" s="2">
        <v>5000000167</v>
      </c>
      <c r="B215" s="3">
        <v>3004</v>
      </c>
      <c r="C215" s="2" t="s">
        <v>255</v>
      </c>
      <c r="D215" s="2" t="s">
        <v>256</v>
      </c>
      <c r="E215" s="2">
        <v>20000401</v>
      </c>
      <c r="F215" s="2" t="str">
        <f>VLOOKUP(E215,[1]Sheet1!$D$2:$E$15,2,0)</f>
        <v>Office Equipment</v>
      </c>
      <c r="G215" s="4">
        <v>1700</v>
      </c>
    </row>
    <row r="216" spans="1:7" x14ac:dyDescent="0.25">
      <c r="A216" s="2">
        <v>5000000168</v>
      </c>
      <c r="B216" s="3">
        <v>3004</v>
      </c>
      <c r="C216" s="2" t="s">
        <v>255</v>
      </c>
      <c r="D216" s="2" t="s">
        <v>256</v>
      </c>
      <c r="E216" s="2">
        <v>20000401</v>
      </c>
      <c r="F216" s="2" t="str">
        <f>VLOOKUP(E216,[1]Sheet1!$D$2:$E$15,2,0)</f>
        <v>Office Equipment</v>
      </c>
      <c r="G216" s="4">
        <v>1700</v>
      </c>
    </row>
    <row r="217" spans="1:7" x14ac:dyDescent="0.25">
      <c r="A217" s="2">
        <v>5000000169</v>
      </c>
      <c r="B217" s="3">
        <v>3004</v>
      </c>
      <c r="C217" s="2" t="s">
        <v>255</v>
      </c>
      <c r="D217" s="2" t="s">
        <v>256</v>
      </c>
      <c r="E217" s="2">
        <v>20000401</v>
      </c>
      <c r="F217" s="2" t="str">
        <f>VLOOKUP(E217,[1]Sheet1!$D$2:$E$15,2,0)</f>
        <v>Office Equipment</v>
      </c>
      <c r="G217" s="4">
        <v>1700</v>
      </c>
    </row>
    <row r="218" spans="1:7" x14ac:dyDescent="0.25">
      <c r="A218" s="2">
        <v>5000000170</v>
      </c>
      <c r="B218" s="3">
        <v>3004</v>
      </c>
      <c r="C218" s="2" t="s">
        <v>255</v>
      </c>
      <c r="D218" s="2" t="s">
        <v>256</v>
      </c>
      <c r="E218" s="2">
        <v>20000401</v>
      </c>
      <c r="F218" s="2" t="str">
        <f>VLOOKUP(E218,[1]Sheet1!$D$2:$E$15,2,0)</f>
        <v>Office Equipment</v>
      </c>
      <c r="G218" s="4">
        <v>1700</v>
      </c>
    </row>
    <row r="219" spans="1:7" x14ac:dyDescent="0.25">
      <c r="A219" s="2">
        <v>5000000171</v>
      </c>
      <c r="B219" s="3">
        <v>3004</v>
      </c>
      <c r="C219" s="2" t="s">
        <v>255</v>
      </c>
      <c r="D219" s="2" t="s">
        <v>256</v>
      </c>
      <c r="E219" s="2">
        <v>20000401</v>
      </c>
      <c r="F219" s="2" t="str">
        <f>VLOOKUP(E219,[1]Sheet1!$D$2:$E$15,2,0)</f>
        <v>Office Equipment</v>
      </c>
      <c r="G219" s="4">
        <v>1700</v>
      </c>
    </row>
    <row r="220" spans="1:7" x14ac:dyDescent="0.25">
      <c r="A220" s="2">
        <v>5000000172</v>
      </c>
      <c r="B220" s="3">
        <v>3004</v>
      </c>
      <c r="C220" s="2" t="s">
        <v>257</v>
      </c>
      <c r="D220" s="2" t="s">
        <v>258</v>
      </c>
      <c r="E220" s="2">
        <v>20000401</v>
      </c>
      <c r="F220" s="2" t="str">
        <f>VLOOKUP(E220,[1]Sheet1!$D$2:$E$15,2,0)</f>
        <v>Office Equipment</v>
      </c>
      <c r="G220" s="4">
        <v>31200</v>
      </c>
    </row>
    <row r="221" spans="1:7" x14ac:dyDescent="0.25">
      <c r="A221" s="2">
        <v>5000000173</v>
      </c>
      <c r="B221" s="3">
        <v>3004</v>
      </c>
      <c r="C221" s="2" t="s">
        <v>257</v>
      </c>
      <c r="D221" s="2" t="s">
        <v>258</v>
      </c>
      <c r="E221" s="2">
        <v>20000401</v>
      </c>
      <c r="F221" s="2" t="str">
        <f>VLOOKUP(E221,[1]Sheet1!$D$2:$E$15,2,0)</f>
        <v>Office Equipment</v>
      </c>
      <c r="G221" s="4">
        <v>31200</v>
      </c>
    </row>
    <row r="222" spans="1:7" x14ac:dyDescent="0.25">
      <c r="A222" s="2">
        <v>5000000174</v>
      </c>
      <c r="B222" s="3">
        <v>3004</v>
      </c>
      <c r="C222" s="2" t="s">
        <v>257</v>
      </c>
      <c r="D222" s="2" t="s">
        <v>258</v>
      </c>
      <c r="E222" s="2">
        <v>20000401</v>
      </c>
      <c r="F222" s="2" t="str">
        <f>VLOOKUP(E222,[1]Sheet1!$D$2:$E$15,2,0)</f>
        <v>Office Equipment</v>
      </c>
      <c r="G222" s="4">
        <v>31200</v>
      </c>
    </row>
    <row r="223" spans="1:7" x14ac:dyDescent="0.25">
      <c r="A223" s="2">
        <v>5000000175</v>
      </c>
      <c r="B223" s="3">
        <v>3004</v>
      </c>
      <c r="C223" s="2" t="s">
        <v>257</v>
      </c>
      <c r="D223" s="2" t="s">
        <v>258</v>
      </c>
      <c r="E223" s="2">
        <v>20000401</v>
      </c>
      <c r="F223" s="2" t="str">
        <f>VLOOKUP(E223,[1]Sheet1!$D$2:$E$15,2,0)</f>
        <v>Office Equipment</v>
      </c>
      <c r="G223" s="4">
        <v>31200</v>
      </c>
    </row>
    <row r="224" spans="1:7" x14ac:dyDescent="0.25">
      <c r="A224" s="2">
        <v>5000000176</v>
      </c>
      <c r="B224" s="3">
        <v>3004</v>
      </c>
      <c r="C224" s="2" t="s">
        <v>257</v>
      </c>
      <c r="D224" s="2" t="s">
        <v>258</v>
      </c>
      <c r="E224" s="2">
        <v>20000401</v>
      </c>
      <c r="F224" s="2" t="str">
        <f>VLOOKUP(E224,[1]Sheet1!$D$2:$E$15,2,0)</f>
        <v>Office Equipment</v>
      </c>
      <c r="G224" s="4">
        <v>31200</v>
      </c>
    </row>
    <row r="225" spans="1:7" x14ac:dyDescent="0.25">
      <c r="A225" s="2">
        <v>5000000177</v>
      </c>
      <c r="B225" s="3">
        <v>3004</v>
      </c>
      <c r="C225" s="2" t="s">
        <v>257</v>
      </c>
      <c r="D225" s="2" t="s">
        <v>258</v>
      </c>
      <c r="E225" s="2">
        <v>20000401</v>
      </c>
      <c r="F225" s="2" t="str">
        <f>VLOOKUP(E225,[1]Sheet1!$D$2:$E$15,2,0)</f>
        <v>Office Equipment</v>
      </c>
      <c r="G225" s="4">
        <v>31200</v>
      </c>
    </row>
    <row r="226" spans="1:7" x14ac:dyDescent="0.25">
      <c r="A226" s="2">
        <v>5000000178</v>
      </c>
      <c r="B226" s="3">
        <v>3004</v>
      </c>
      <c r="C226" s="2" t="s">
        <v>257</v>
      </c>
      <c r="D226" s="2" t="s">
        <v>258</v>
      </c>
      <c r="E226" s="2">
        <v>20000401</v>
      </c>
      <c r="F226" s="2" t="str">
        <f>VLOOKUP(E226,[1]Sheet1!$D$2:$E$15,2,0)</f>
        <v>Office Equipment</v>
      </c>
      <c r="G226" s="4">
        <v>31200</v>
      </c>
    </row>
    <row r="227" spans="1:7" x14ac:dyDescent="0.25">
      <c r="A227" s="2">
        <v>5000000179</v>
      </c>
      <c r="B227" s="3">
        <v>3004</v>
      </c>
      <c r="C227" s="2" t="s">
        <v>257</v>
      </c>
      <c r="D227" s="2" t="s">
        <v>258</v>
      </c>
      <c r="E227" s="2">
        <v>20000401</v>
      </c>
      <c r="F227" s="2" t="str">
        <f>VLOOKUP(E227,[1]Sheet1!$D$2:$E$15,2,0)</f>
        <v>Office Equipment</v>
      </c>
      <c r="G227" s="4">
        <v>31200</v>
      </c>
    </row>
    <row r="228" spans="1:7" x14ac:dyDescent="0.25">
      <c r="A228" s="2">
        <v>5000000180</v>
      </c>
      <c r="B228" s="3">
        <v>3004</v>
      </c>
      <c r="C228" s="2" t="s">
        <v>257</v>
      </c>
      <c r="D228" s="2" t="s">
        <v>258</v>
      </c>
      <c r="E228" s="2">
        <v>20000401</v>
      </c>
      <c r="F228" s="2" t="str">
        <f>VLOOKUP(E228,[1]Sheet1!$D$2:$E$15,2,0)</f>
        <v>Office Equipment</v>
      </c>
      <c r="G228" s="4">
        <v>31200</v>
      </c>
    </row>
    <row r="229" spans="1:7" x14ac:dyDescent="0.25">
      <c r="A229" s="2">
        <v>5000000181</v>
      </c>
      <c r="B229" s="3">
        <v>3004</v>
      </c>
      <c r="C229" s="2" t="s">
        <v>257</v>
      </c>
      <c r="D229" s="2" t="s">
        <v>258</v>
      </c>
      <c r="E229" s="2">
        <v>20000401</v>
      </c>
      <c r="F229" s="2" t="str">
        <f>VLOOKUP(E229,[1]Sheet1!$D$2:$E$15,2,0)</f>
        <v>Office Equipment</v>
      </c>
      <c r="G229" s="4">
        <v>31200</v>
      </c>
    </row>
    <row r="230" spans="1:7" x14ac:dyDescent="0.25">
      <c r="A230" s="2">
        <v>5000000182</v>
      </c>
      <c r="B230" s="3">
        <v>3004</v>
      </c>
      <c r="C230" s="2" t="s">
        <v>259</v>
      </c>
      <c r="D230" s="2" t="s">
        <v>260</v>
      </c>
      <c r="E230" s="2">
        <v>20000401</v>
      </c>
      <c r="F230" s="2" t="str">
        <f>VLOOKUP(E230,[1]Sheet1!$D$2:$E$15,2,0)</f>
        <v>Office Equipment</v>
      </c>
      <c r="G230" s="4">
        <v>13212</v>
      </c>
    </row>
    <row r="231" spans="1:7" x14ac:dyDescent="0.25">
      <c r="A231" s="2">
        <v>5000000183</v>
      </c>
      <c r="B231" s="3">
        <v>3004</v>
      </c>
      <c r="C231" s="2" t="s">
        <v>261</v>
      </c>
      <c r="D231" s="2" t="s">
        <v>262</v>
      </c>
      <c r="E231" s="2">
        <v>20000401</v>
      </c>
      <c r="F231" s="2" t="str">
        <f>VLOOKUP(E231,[1]Sheet1!$D$2:$E$15,2,0)</f>
        <v>Office Equipment</v>
      </c>
      <c r="G231" s="4">
        <v>6825</v>
      </c>
    </row>
    <row r="232" spans="1:7" x14ac:dyDescent="0.25">
      <c r="A232" s="2">
        <v>5000000184</v>
      </c>
      <c r="B232" s="3">
        <v>3004</v>
      </c>
      <c r="C232" s="2" t="s">
        <v>263</v>
      </c>
      <c r="D232" s="2" t="s">
        <v>264</v>
      </c>
      <c r="E232" s="2">
        <v>20000401</v>
      </c>
      <c r="F232" s="2" t="str">
        <f>VLOOKUP(E232,[1]Sheet1!$D$2:$E$15,2,0)</f>
        <v>Office Equipment</v>
      </c>
      <c r="G232" s="4">
        <v>12190</v>
      </c>
    </row>
    <row r="233" spans="1:7" x14ac:dyDescent="0.25">
      <c r="A233" s="2">
        <v>5000000251</v>
      </c>
      <c r="B233" s="3">
        <v>3004</v>
      </c>
      <c r="C233" s="2" t="s">
        <v>265</v>
      </c>
      <c r="D233" s="2" t="s">
        <v>266</v>
      </c>
      <c r="E233" s="2">
        <v>20000401</v>
      </c>
      <c r="F233" s="2" t="str">
        <f>VLOOKUP(E233,[1]Sheet1!$D$2:$E$15,2,0)</f>
        <v>Office Equipment</v>
      </c>
      <c r="G233" s="4">
        <v>53130.01</v>
      </c>
    </row>
    <row r="234" spans="1:7" x14ac:dyDescent="0.25">
      <c r="A234" s="2">
        <v>5000000254</v>
      </c>
      <c r="B234" s="3">
        <v>3004</v>
      </c>
      <c r="C234" s="2" t="s">
        <v>15</v>
      </c>
      <c r="D234" s="2" t="s">
        <v>267</v>
      </c>
      <c r="E234" s="2">
        <v>20000401</v>
      </c>
      <c r="F234" s="2" t="str">
        <f>VLOOKUP(E234,[1]Sheet1!$D$2:$E$15,2,0)</f>
        <v>Office Equipment</v>
      </c>
      <c r="G234" s="4">
        <v>-8.11</v>
      </c>
    </row>
    <row r="235" spans="1:7" x14ac:dyDescent="0.25">
      <c r="A235" s="2">
        <v>5000000262</v>
      </c>
      <c r="B235" s="3">
        <v>3004</v>
      </c>
      <c r="C235" s="2" t="s">
        <v>268</v>
      </c>
      <c r="D235" s="2" t="s">
        <v>266</v>
      </c>
      <c r="E235" s="2">
        <v>20000401</v>
      </c>
      <c r="F235" s="2" t="str">
        <f>VLOOKUP(E235,[1]Sheet1!$D$2:$E$15,2,0)</f>
        <v>Office Equipment</v>
      </c>
      <c r="G235" s="4">
        <v>75798.490000000005</v>
      </c>
    </row>
    <row r="236" spans="1:7" x14ac:dyDescent="0.25">
      <c r="A236" s="2">
        <v>5000000268</v>
      </c>
      <c r="B236" s="3">
        <v>3004</v>
      </c>
      <c r="C236" s="2" t="s">
        <v>106</v>
      </c>
      <c r="D236" s="2" t="s">
        <v>269</v>
      </c>
      <c r="E236" s="2">
        <v>20000401</v>
      </c>
      <c r="F236" s="2" t="str">
        <f>VLOOKUP(E236,[1]Sheet1!$D$2:$E$15,2,0)</f>
        <v>Office Equipment</v>
      </c>
      <c r="G236" s="4">
        <v>9065</v>
      </c>
    </row>
    <row r="237" spans="1:7" x14ac:dyDescent="0.25">
      <c r="A237" s="2">
        <v>5000000273</v>
      </c>
      <c r="B237" s="3">
        <v>3004</v>
      </c>
      <c r="C237" s="2" t="s">
        <v>270</v>
      </c>
      <c r="D237" s="2" t="s">
        <v>264</v>
      </c>
      <c r="E237" s="2">
        <v>20000401</v>
      </c>
      <c r="F237" s="2" t="str">
        <f>VLOOKUP(E237,[1]Sheet1!$D$2:$E$15,2,0)</f>
        <v>Office Equipment</v>
      </c>
      <c r="G237" s="4">
        <v>23250.31</v>
      </c>
    </row>
    <row r="238" spans="1:7" x14ac:dyDescent="0.25">
      <c r="A238" s="2">
        <v>5000000277</v>
      </c>
      <c r="B238" s="3">
        <v>3004</v>
      </c>
      <c r="C238" s="2" t="s">
        <v>128</v>
      </c>
      <c r="D238" s="2" t="s">
        <v>271</v>
      </c>
      <c r="E238" s="2">
        <v>20000401</v>
      </c>
      <c r="F238" s="2" t="str">
        <f>VLOOKUP(E238,[1]Sheet1!$D$2:$E$15,2,0)</f>
        <v>Office Equipment</v>
      </c>
      <c r="G238" s="4">
        <v>10500</v>
      </c>
    </row>
    <row r="239" spans="1:7" x14ac:dyDescent="0.25">
      <c r="A239" s="2">
        <v>5000000287</v>
      </c>
      <c r="B239" s="3">
        <v>3004</v>
      </c>
      <c r="C239" s="2" t="s">
        <v>272</v>
      </c>
      <c r="D239" s="2" t="s">
        <v>273</v>
      </c>
      <c r="E239" s="2">
        <v>20000401</v>
      </c>
      <c r="F239" s="2" t="str">
        <f>VLOOKUP(E239,[1]Sheet1!$D$2:$E$15,2,0)</f>
        <v>Office Equipment</v>
      </c>
      <c r="G239" s="4">
        <v>30111.9</v>
      </c>
    </row>
    <row r="240" spans="1:7" x14ac:dyDescent="0.25">
      <c r="A240" s="2">
        <v>5000000291</v>
      </c>
      <c r="B240" s="3">
        <v>3004</v>
      </c>
      <c r="C240" s="2" t="s">
        <v>274</v>
      </c>
      <c r="D240" s="2" t="s">
        <v>275</v>
      </c>
      <c r="E240" s="2">
        <v>20000401</v>
      </c>
      <c r="F240" s="2" t="str">
        <f>VLOOKUP(E240,[1]Sheet1!$D$2:$E$15,2,0)</f>
        <v>Office Equipment</v>
      </c>
      <c r="G240" s="4">
        <v>20300</v>
      </c>
    </row>
    <row r="241" spans="1:7" x14ac:dyDescent="0.25">
      <c r="A241" s="2">
        <v>5000000292</v>
      </c>
      <c r="B241" s="3">
        <v>3004</v>
      </c>
      <c r="C241" s="2" t="s">
        <v>276</v>
      </c>
      <c r="D241" s="2" t="s">
        <v>277</v>
      </c>
      <c r="E241" s="2">
        <v>20000401</v>
      </c>
      <c r="F241" s="2" t="str">
        <f>VLOOKUP(E241,[1]Sheet1!$D$2:$E$15,2,0)</f>
        <v>Office Equipment</v>
      </c>
      <c r="G241" s="4">
        <v>15000</v>
      </c>
    </row>
    <row r="242" spans="1:7" x14ac:dyDescent="0.25">
      <c r="A242" s="2">
        <v>5000000304</v>
      </c>
      <c r="B242" s="3">
        <v>3004</v>
      </c>
      <c r="C242" s="2" t="s">
        <v>278</v>
      </c>
      <c r="D242" s="2" t="s">
        <v>279</v>
      </c>
      <c r="E242" s="2">
        <v>20000401</v>
      </c>
      <c r="F242" s="2" t="str">
        <f>VLOOKUP(E242,[1]Sheet1!$D$2:$E$15,2,0)</f>
        <v>Office Equipment</v>
      </c>
      <c r="G242" s="4">
        <v>32377.03</v>
      </c>
    </row>
    <row r="243" spans="1:7" x14ac:dyDescent="0.25">
      <c r="A243" s="2">
        <v>5000000305</v>
      </c>
      <c r="B243" s="3">
        <v>3004</v>
      </c>
      <c r="C243" s="2" t="s">
        <v>280</v>
      </c>
      <c r="D243" s="2" t="s">
        <v>281</v>
      </c>
      <c r="E243" s="2">
        <v>20000401</v>
      </c>
      <c r="F243" s="2" t="str">
        <f>VLOOKUP(E243,[1]Sheet1!$D$2:$E$15,2,0)</f>
        <v>Office Equipment</v>
      </c>
      <c r="G243" s="4">
        <v>14200.01</v>
      </c>
    </row>
    <row r="244" spans="1:7" x14ac:dyDescent="0.25">
      <c r="A244" s="2">
        <v>5000000306</v>
      </c>
      <c r="B244" s="3">
        <v>3004</v>
      </c>
      <c r="C244" s="2" t="s">
        <v>280</v>
      </c>
      <c r="D244" s="2" t="s">
        <v>282</v>
      </c>
      <c r="E244" s="2">
        <v>20000401</v>
      </c>
      <c r="F244" s="2" t="str">
        <f>VLOOKUP(E244,[1]Sheet1!$D$2:$E$15,2,0)</f>
        <v>Office Equipment</v>
      </c>
      <c r="G244" s="4">
        <v>31400</v>
      </c>
    </row>
    <row r="245" spans="1:7" x14ac:dyDescent="0.25">
      <c r="A245" s="2">
        <v>5000000336</v>
      </c>
      <c r="B245" s="3">
        <v>3004</v>
      </c>
      <c r="C245" s="2" t="s">
        <v>283</v>
      </c>
      <c r="D245" s="2" t="s">
        <v>284</v>
      </c>
      <c r="E245" s="2">
        <v>20000401</v>
      </c>
      <c r="F245" s="2" t="str">
        <f>VLOOKUP(E245,[1]Sheet1!$D$2:$E$15,2,0)</f>
        <v>Office Equipment</v>
      </c>
      <c r="G245" s="4">
        <v>42704.38</v>
      </c>
    </row>
    <row r="246" spans="1:7" x14ac:dyDescent="0.25">
      <c r="A246" s="2">
        <v>5000000337</v>
      </c>
      <c r="B246" s="3">
        <v>3004</v>
      </c>
      <c r="C246" s="2" t="s">
        <v>285</v>
      </c>
      <c r="D246" s="2" t="s">
        <v>286</v>
      </c>
      <c r="E246" s="2">
        <v>20000401</v>
      </c>
      <c r="F246" s="2" t="str">
        <f>VLOOKUP(E246,[1]Sheet1!$D$2:$E$15,2,0)</f>
        <v>Office Equipment</v>
      </c>
      <c r="G246" s="4">
        <v>82110</v>
      </c>
    </row>
    <row r="247" spans="1:7" x14ac:dyDescent="0.25">
      <c r="A247" s="2">
        <v>5000000362</v>
      </c>
      <c r="B247" s="3">
        <v>3004</v>
      </c>
      <c r="C247" s="2" t="s">
        <v>158</v>
      </c>
      <c r="D247" s="2" t="s">
        <v>287</v>
      </c>
      <c r="E247" s="2">
        <v>20000401</v>
      </c>
      <c r="F247" s="2" t="str">
        <f>VLOOKUP(E247,[1]Sheet1!$D$2:$E$15,2,0)</f>
        <v>Office Equipment</v>
      </c>
      <c r="G247" s="4">
        <v>86538.47</v>
      </c>
    </row>
    <row r="248" spans="1:7" x14ac:dyDescent="0.25">
      <c r="A248" s="2">
        <v>5000000363</v>
      </c>
      <c r="B248" s="3">
        <v>3004</v>
      </c>
      <c r="C248" s="2" t="s">
        <v>158</v>
      </c>
      <c r="D248" s="2" t="s">
        <v>288</v>
      </c>
      <c r="E248" s="2">
        <v>20000401</v>
      </c>
      <c r="F248" s="2" t="str">
        <f>VLOOKUP(E248,[1]Sheet1!$D$2:$E$15,2,0)</f>
        <v>Office Equipment</v>
      </c>
      <c r="G248" s="4">
        <v>23400</v>
      </c>
    </row>
    <row r="249" spans="1:7" x14ac:dyDescent="0.25">
      <c r="A249" s="2">
        <v>5000000364</v>
      </c>
      <c r="B249" s="3">
        <v>3004</v>
      </c>
      <c r="C249" s="2" t="s">
        <v>158</v>
      </c>
      <c r="D249" s="2" t="s">
        <v>266</v>
      </c>
      <c r="E249" s="2">
        <v>20000401</v>
      </c>
      <c r="F249" s="2" t="str">
        <f>VLOOKUP(E249,[1]Sheet1!$D$2:$E$15,2,0)</f>
        <v>Office Equipment</v>
      </c>
      <c r="G249" s="4">
        <v>282457.53999999998</v>
      </c>
    </row>
    <row r="250" spans="1:7" x14ac:dyDescent="0.25">
      <c r="A250" s="2">
        <v>5000000366</v>
      </c>
      <c r="B250" s="3">
        <v>3004</v>
      </c>
      <c r="C250" s="2" t="s">
        <v>158</v>
      </c>
      <c r="D250" s="2" t="s">
        <v>289</v>
      </c>
      <c r="E250" s="2">
        <v>20000401</v>
      </c>
      <c r="F250" s="2" t="str">
        <f>VLOOKUP(E250,[1]Sheet1!$D$2:$E$15,2,0)</f>
        <v>Office Equipment</v>
      </c>
      <c r="G250" s="4">
        <v>18200</v>
      </c>
    </row>
    <row r="251" spans="1:7" x14ac:dyDescent="0.25">
      <c r="A251" s="2">
        <v>5000000370</v>
      </c>
      <c r="B251" s="3">
        <v>3004</v>
      </c>
      <c r="C251" s="2" t="s">
        <v>290</v>
      </c>
      <c r="D251" s="2" t="s">
        <v>291</v>
      </c>
      <c r="E251" s="2">
        <v>20000401</v>
      </c>
      <c r="F251" s="2" t="str">
        <f>VLOOKUP(E251,[1]Sheet1!$D$2:$E$15,2,0)</f>
        <v>Office Equipment</v>
      </c>
      <c r="G251" s="4">
        <v>35840.01</v>
      </c>
    </row>
    <row r="252" spans="1:7" x14ac:dyDescent="0.25">
      <c r="A252" s="2">
        <v>5030000024</v>
      </c>
      <c r="B252" s="3">
        <v>3004</v>
      </c>
      <c r="C252" s="2" t="s">
        <v>292</v>
      </c>
      <c r="D252" s="2" t="s">
        <v>293</v>
      </c>
      <c r="E252" s="2">
        <v>20000401</v>
      </c>
      <c r="F252" s="2" t="str">
        <f>VLOOKUP(E252,[1]Sheet1!$D$2:$E$15,2,0)</f>
        <v>Office Equipment</v>
      </c>
      <c r="G252" s="4">
        <v>28140</v>
      </c>
    </row>
    <row r="253" spans="1:7" x14ac:dyDescent="0.25">
      <c r="A253" s="2">
        <v>5030000025</v>
      </c>
      <c r="B253" s="3">
        <v>3004</v>
      </c>
      <c r="C253" s="2" t="s">
        <v>292</v>
      </c>
      <c r="D253" s="2" t="s">
        <v>294</v>
      </c>
      <c r="E253" s="2">
        <v>20000401</v>
      </c>
      <c r="F253" s="2" t="str">
        <f>VLOOKUP(E253,[1]Sheet1!$D$2:$E$15,2,0)</f>
        <v>Office Equipment</v>
      </c>
      <c r="G253" s="4">
        <v>442221</v>
      </c>
    </row>
    <row r="254" spans="1:7" x14ac:dyDescent="0.25">
      <c r="A254" s="2">
        <v>5030000026</v>
      </c>
      <c r="B254" s="3">
        <v>3004</v>
      </c>
      <c r="C254" s="2" t="s">
        <v>292</v>
      </c>
      <c r="D254" s="2" t="s">
        <v>295</v>
      </c>
      <c r="E254" s="2">
        <v>20000401</v>
      </c>
      <c r="F254" s="2" t="str">
        <f>VLOOKUP(E254,[1]Sheet1!$D$2:$E$15,2,0)</f>
        <v>Office Equipment</v>
      </c>
      <c r="G254" s="4">
        <v>26460</v>
      </c>
    </row>
    <row r="255" spans="1:7" x14ac:dyDescent="0.25">
      <c r="A255" s="2">
        <v>5030000027</v>
      </c>
      <c r="B255" s="3">
        <v>3004</v>
      </c>
      <c r="C255" s="2" t="s">
        <v>292</v>
      </c>
      <c r="D255" s="2" t="s">
        <v>296</v>
      </c>
      <c r="E255" s="2">
        <v>20000401</v>
      </c>
      <c r="F255" s="2" t="str">
        <f>VLOOKUP(E255,[1]Sheet1!$D$2:$E$15,2,0)</f>
        <v>Office Equipment</v>
      </c>
      <c r="G255" s="4">
        <v>14385</v>
      </c>
    </row>
    <row r="256" spans="1:7" x14ac:dyDescent="0.25">
      <c r="A256" s="2">
        <v>5030000028</v>
      </c>
      <c r="B256" s="3">
        <v>3004</v>
      </c>
      <c r="C256" s="2" t="s">
        <v>292</v>
      </c>
      <c r="D256" s="2" t="s">
        <v>297</v>
      </c>
      <c r="E256" s="2">
        <v>20000401</v>
      </c>
      <c r="F256" s="2" t="str">
        <f>VLOOKUP(E256,[1]Sheet1!$D$2:$E$15,2,0)</f>
        <v>Office Equipment</v>
      </c>
      <c r="G256" s="4">
        <v>8190</v>
      </c>
    </row>
    <row r="257" spans="1:7" x14ac:dyDescent="0.25">
      <c r="A257" s="2">
        <v>5030000029</v>
      </c>
      <c r="B257" s="3">
        <v>3004</v>
      </c>
      <c r="C257" s="2" t="s">
        <v>298</v>
      </c>
      <c r="D257" s="2" t="s">
        <v>299</v>
      </c>
      <c r="E257" s="2">
        <v>20000401</v>
      </c>
      <c r="F257" s="2" t="str">
        <f>VLOOKUP(E257,[1]Sheet1!$D$2:$E$15,2,0)</f>
        <v>Office Equipment</v>
      </c>
      <c r="G257" s="4">
        <v>8190</v>
      </c>
    </row>
    <row r="258" spans="1:7" x14ac:dyDescent="0.25">
      <c r="A258" s="2">
        <v>5030000030</v>
      </c>
      <c r="B258" s="3">
        <v>3004</v>
      </c>
      <c r="C258" s="2" t="s">
        <v>300</v>
      </c>
      <c r="D258" s="2" t="s">
        <v>301</v>
      </c>
      <c r="E258" s="2">
        <v>20000401</v>
      </c>
      <c r="F258" s="2" t="str">
        <f>VLOOKUP(E258,[1]Sheet1!$D$2:$E$15,2,0)</f>
        <v>Office Equipment</v>
      </c>
      <c r="G258" s="4">
        <v>15750</v>
      </c>
    </row>
    <row r="259" spans="1:7" x14ac:dyDescent="0.25">
      <c r="A259" s="2">
        <v>5030000031</v>
      </c>
      <c r="B259" s="3">
        <v>3004</v>
      </c>
      <c r="C259" s="2" t="s">
        <v>302</v>
      </c>
      <c r="D259" s="2" t="s">
        <v>303</v>
      </c>
      <c r="E259" s="2">
        <v>20000401</v>
      </c>
      <c r="F259" s="2" t="str">
        <f>VLOOKUP(E259,[1]Sheet1!$D$2:$E$15,2,0)</f>
        <v>Office Equipment</v>
      </c>
      <c r="G259" s="4">
        <v>553200</v>
      </c>
    </row>
    <row r="260" spans="1:7" x14ac:dyDescent="0.25">
      <c r="A260" s="2">
        <v>5030000032</v>
      </c>
      <c r="B260" s="3">
        <v>3004</v>
      </c>
      <c r="C260" s="2" t="s">
        <v>235</v>
      </c>
      <c r="D260" s="2" t="s">
        <v>304</v>
      </c>
      <c r="E260" s="2">
        <v>20000401</v>
      </c>
      <c r="F260" s="2" t="str">
        <f>VLOOKUP(E260,[1]Sheet1!$D$2:$E$15,2,0)</f>
        <v>Office Equipment</v>
      </c>
      <c r="G260" s="4">
        <v>17325</v>
      </c>
    </row>
    <row r="261" spans="1:7" x14ac:dyDescent="0.25">
      <c r="A261" s="2">
        <v>5030000033</v>
      </c>
      <c r="B261" s="3">
        <v>3004</v>
      </c>
      <c r="C261" s="2" t="s">
        <v>235</v>
      </c>
      <c r="D261" s="2" t="s">
        <v>305</v>
      </c>
      <c r="E261" s="2">
        <v>20000401</v>
      </c>
      <c r="F261" s="2" t="str">
        <f>VLOOKUP(E261,[1]Sheet1!$D$2:$E$15,2,0)</f>
        <v>Office Equipment</v>
      </c>
      <c r="G261" s="4">
        <v>32760</v>
      </c>
    </row>
    <row r="262" spans="1:7" x14ac:dyDescent="0.25">
      <c r="A262" s="2">
        <v>5030000034</v>
      </c>
      <c r="B262" s="3">
        <v>3004</v>
      </c>
      <c r="C262" s="2" t="s">
        <v>180</v>
      </c>
      <c r="D262" s="2" t="s">
        <v>294</v>
      </c>
      <c r="E262" s="2">
        <v>20000401</v>
      </c>
      <c r="F262" s="2" t="str">
        <f>VLOOKUP(E262,[1]Sheet1!$D$2:$E$15,2,0)</f>
        <v>Office Equipment</v>
      </c>
      <c r="G262" s="4">
        <v>681104.98</v>
      </c>
    </row>
    <row r="263" spans="1:7" x14ac:dyDescent="0.25">
      <c r="A263" s="2">
        <v>5030000122</v>
      </c>
      <c r="B263" s="3">
        <v>3004</v>
      </c>
      <c r="C263" s="2" t="s">
        <v>210</v>
      </c>
      <c r="D263" s="2" t="s">
        <v>306</v>
      </c>
      <c r="E263" s="2">
        <v>20000401</v>
      </c>
      <c r="F263" s="2" t="str">
        <f>VLOOKUP(E263,[1]Sheet1!$D$2:$E$15,2,0)</f>
        <v>Office Equipment</v>
      </c>
      <c r="G263" s="4">
        <v>51818</v>
      </c>
    </row>
    <row r="264" spans="1:7" x14ac:dyDescent="0.25">
      <c r="A264" s="2">
        <v>5030000125</v>
      </c>
      <c r="B264" s="3">
        <v>3004</v>
      </c>
      <c r="C264" s="2" t="s">
        <v>307</v>
      </c>
      <c r="D264" s="2" t="s">
        <v>308</v>
      </c>
      <c r="E264" s="2">
        <v>20000401</v>
      </c>
      <c r="F264" s="2" t="str">
        <f>VLOOKUP(E264,[1]Sheet1!$D$2:$E$15,2,0)</f>
        <v>Office Equipment</v>
      </c>
      <c r="G264" s="4">
        <v>41720</v>
      </c>
    </row>
    <row r="265" spans="1:7" x14ac:dyDescent="0.25">
      <c r="A265" s="2">
        <v>5030000132</v>
      </c>
      <c r="B265" s="3">
        <v>3004</v>
      </c>
      <c r="C265" s="2" t="s">
        <v>309</v>
      </c>
      <c r="D265" s="2" t="s">
        <v>310</v>
      </c>
      <c r="E265" s="2">
        <v>20000401</v>
      </c>
      <c r="F265" s="2" t="str">
        <f>VLOOKUP(E265,[1]Sheet1!$D$2:$E$15,2,0)</f>
        <v>Office Equipment</v>
      </c>
      <c r="G265" s="4">
        <v>49350</v>
      </c>
    </row>
    <row r="266" spans="1:7" x14ac:dyDescent="0.25">
      <c r="A266" s="2">
        <v>5030000133</v>
      </c>
      <c r="B266" s="3">
        <v>3004</v>
      </c>
      <c r="C266" s="2" t="s">
        <v>311</v>
      </c>
      <c r="D266" s="2" t="s">
        <v>312</v>
      </c>
      <c r="E266" s="2">
        <v>20000401</v>
      </c>
      <c r="F266" s="2" t="str">
        <f>VLOOKUP(E266,[1]Sheet1!$D$2:$E$15,2,0)</f>
        <v>Office Equipment</v>
      </c>
      <c r="G266" s="4">
        <v>50925</v>
      </c>
    </row>
    <row r="267" spans="1:7" x14ac:dyDescent="0.25">
      <c r="A267" s="2">
        <v>5030000134</v>
      </c>
      <c r="B267" s="3">
        <v>3004</v>
      </c>
      <c r="C267" s="2" t="s">
        <v>313</v>
      </c>
      <c r="D267" s="2" t="s">
        <v>314</v>
      </c>
      <c r="E267" s="2">
        <v>20000401</v>
      </c>
      <c r="F267" s="2" t="str">
        <f>VLOOKUP(E267,[1]Sheet1!$D$2:$E$15,2,0)</f>
        <v>Office Equipment</v>
      </c>
      <c r="G267" s="4">
        <v>6700</v>
      </c>
    </row>
    <row r="268" spans="1:7" x14ac:dyDescent="0.25">
      <c r="A268" s="2">
        <v>5030000157</v>
      </c>
      <c r="B268" s="3">
        <v>3004</v>
      </c>
      <c r="C268" s="2" t="s">
        <v>84</v>
      </c>
      <c r="D268" s="2" t="s">
        <v>315</v>
      </c>
      <c r="E268" s="2">
        <v>20000401</v>
      </c>
      <c r="F268" s="2" t="str">
        <f>VLOOKUP(E268,[1]Sheet1!$D$2:$E$15,2,0)</f>
        <v>Office Equipment</v>
      </c>
      <c r="G268" s="4">
        <v>1048448.54</v>
      </c>
    </row>
    <row r="269" spans="1:7" x14ac:dyDescent="0.25">
      <c r="A269" s="2">
        <v>5030000165</v>
      </c>
      <c r="B269" s="3">
        <v>3004</v>
      </c>
      <c r="C269" s="2" t="s">
        <v>316</v>
      </c>
      <c r="D269" s="2" t="s">
        <v>291</v>
      </c>
      <c r="E269" s="2">
        <v>20000401</v>
      </c>
      <c r="F269" s="2" t="str">
        <f>VLOOKUP(E269,[1]Sheet1!$D$2:$E$15,2,0)</f>
        <v>Office Equipment</v>
      </c>
      <c r="G269" s="4">
        <v>70999.89</v>
      </c>
    </row>
    <row r="270" spans="1:7" x14ac:dyDescent="0.25">
      <c r="A270" s="2">
        <v>5030000166</v>
      </c>
      <c r="B270" s="3">
        <v>3004</v>
      </c>
      <c r="C270" s="2" t="s">
        <v>316</v>
      </c>
      <c r="D270" s="2" t="s">
        <v>317</v>
      </c>
      <c r="E270" s="2">
        <v>20000401</v>
      </c>
      <c r="F270" s="2" t="str">
        <f>VLOOKUP(E270,[1]Sheet1!$D$2:$E$15,2,0)</f>
        <v>Office Equipment</v>
      </c>
      <c r="G270" s="4">
        <v>3037.51</v>
      </c>
    </row>
    <row r="271" spans="1:7" x14ac:dyDescent="0.25">
      <c r="A271" s="2">
        <v>5030000183</v>
      </c>
      <c r="B271" s="3">
        <v>3004</v>
      </c>
      <c r="C271" s="2" t="s">
        <v>318</v>
      </c>
      <c r="D271" s="2" t="s">
        <v>319</v>
      </c>
      <c r="E271" s="2">
        <v>20000401</v>
      </c>
      <c r="F271" s="2" t="str">
        <f>VLOOKUP(E271,[1]Sheet1!$D$2:$E$15,2,0)</f>
        <v>Office Equipment</v>
      </c>
      <c r="G271" s="4">
        <v>23653.5</v>
      </c>
    </row>
    <row r="272" spans="1:7" x14ac:dyDescent="0.25">
      <c r="A272" s="2">
        <v>5030000189</v>
      </c>
      <c r="B272" s="3">
        <v>3004</v>
      </c>
      <c r="C272" s="2" t="s">
        <v>278</v>
      </c>
      <c r="D272" s="2" t="s">
        <v>320</v>
      </c>
      <c r="E272" s="2">
        <v>20000401</v>
      </c>
      <c r="F272" s="2" t="str">
        <f>VLOOKUP(E272,[1]Sheet1!$D$2:$E$15,2,0)</f>
        <v>Office Equipment</v>
      </c>
      <c r="G272" s="4">
        <v>112001.4</v>
      </c>
    </row>
    <row r="273" spans="1:7" x14ac:dyDescent="0.25">
      <c r="A273" s="2">
        <v>11000000023</v>
      </c>
      <c r="B273" s="3">
        <v>3004</v>
      </c>
      <c r="C273" s="2" t="s">
        <v>210</v>
      </c>
      <c r="D273" s="2" t="s">
        <v>321</v>
      </c>
      <c r="E273" s="2">
        <v>20100001</v>
      </c>
      <c r="F273" s="2" t="str">
        <f>VLOOKUP(E273,[1]Sheet1!$D$2:$E$15,2,0)</f>
        <v>Computer Software</v>
      </c>
      <c r="G273" s="4">
        <v>341577</v>
      </c>
    </row>
    <row r="274" spans="1:7" x14ac:dyDescent="0.25">
      <c r="A274" s="2">
        <v>11000000028</v>
      </c>
      <c r="B274" s="3">
        <v>3004</v>
      </c>
      <c r="C274" s="2" t="s">
        <v>92</v>
      </c>
      <c r="D274" s="2" t="s">
        <v>322</v>
      </c>
      <c r="E274" s="2">
        <v>20100001</v>
      </c>
      <c r="F274" s="2" t="str">
        <f>VLOOKUP(E274,[1]Sheet1!$D$2:$E$15,2,0)</f>
        <v>Computer Software</v>
      </c>
      <c r="G274" s="4">
        <v>157500</v>
      </c>
    </row>
    <row r="275" spans="1:7" x14ac:dyDescent="0.25">
      <c r="A275" s="2">
        <v>3020000447</v>
      </c>
      <c r="B275" s="3">
        <v>3004</v>
      </c>
      <c r="C275" s="2" t="s">
        <v>323</v>
      </c>
      <c r="D275" s="2" t="s">
        <v>324</v>
      </c>
      <c r="E275" s="2">
        <v>20000201</v>
      </c>
      <c r="F275" s="2" t="s">
        <v>325</v>
      </c>
      <c r="G275" s="5">
        <v>160480</v>
      </c>
    </row>
  </sheetData>
  <autoFilter ref="A1:G27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P94"/>
  <sheetViews>
    <sheetView zoomScaleNormal="100" workbookViewId="0">
      <selection activeCell="B3" sqref="B3:N94"/>
    </sheetView>
  </sheetViews>
  <sheetFormatPr defaultRowHeight="15" x14ac:dyDescent="0.25"/>
  <cols>
    <col min="2" max="2" width="5.85546875" bestFit="1" customWidth="1"/>
    <col min="3" max="3" width="10.85546875" bestFit="1" customWidth="1"/>
    <col min="4" max="4" width="48.5703125" customWidth="1"/>
    <col min="5" max="5" width="18.5703125" customWidth="1"/>
    <col min="6" max="6" width="15.42578125" customWidth="1"/>
    <col min="7" max="7" width="12.42578125" customWidth="1"/>
    <col min="8" max="8" width="13.28515625" customWidth="1"/>
    <col min="9" max="9" width="18.5703125" bestFit="1" customWidth="1"/>
    <col min="10" max="10" width="22.140625" customWidth="1"/>
    <col min="11" max="11" width="14.85546875" customWidth="1"/>
    <col min="12" max="12" width="18.5703125" bestFit="1" customWidth="1"/>
    <col min="13" max="13" width="19.7109375" bestFit="1" customWidth="1"/>
    <col min="14" max="14" width="18" bestFit="1" customWidth="1"/>
  </cols>
  <sheetData>
    <row r="2" spans="1:16" x14ac:dyDescent="0.25">
      <c r="B2" s="37" t="s">
        <v>326</v>
      </c>
      <c r="C2" s="38"/>
      <c r="D2" s="38"/>
      <c r="E2" s="38"/>
      <c r="F2" s="38"/>
      <c r="G2" s="38"/>
      <c r="H2" s="38"/>
      <c r="I2" s="38"/>
      <c r="J2" s="38"/>
      <c r="K2" s="11"/>
    </row>
    <row r="3" spans="1:16" ht="45" customHeight="1" x14ac:dyDescent="0.25">
      <c r="A3" s="6"/>
      <c r="B3" s="7" t="s">
        <v>327</v>
      </c>
      <c r="C3" s="7" t="s">
        <v>331</v>
      </c>
      <c r="D3" s="7" t="s">
        <v>3</v>
      </c>
      <c r="E3" s="12" t="s">
        <v>328</v>
      </c>
      <c r="F3" s="12" t="s">
        <v>329</v>
      </c>
      <c r="G3" s="12" t="s">
        <v>332</v>
      </c>
      <c r="H3" s="12" t="s">
        <v>333</v>
      </c>
      <c r="I3" s="13" t="s">
        <v>6</v>
      </c>
      <c r="J3" s="17" t="s">
        <v>330</v>
      </c>
      <c r="K3" s="17" t="s">
        <v>337</v>
      </c>
      <c r="L3" s="16" t="s">
        <v>334</v>
      </c>
      <c r="M3" s="17" t="s">
        <v>336</v>
      </c>
      <c r="N3" s="17" t="s">
        <v>335</v>
      </c>
    </row>
    <row r="4" spans="1:16" x14ac:dyDescent="0.25">
      <c r="B4" s="8">
        <v>1</v>
      </c>
      <c r="C4" s="3">
        <v>3004</v>
      </c>
      <c r="D4" s="32" t="s">
        <v>50</v>
      </c>
      <c r="E4" s="33">
        <v>40992</v>
      </c>
      <c r="F4" s="10">
        <v>43619</v>
      </c>
      <c r="G4" s="18">
        <f t="shared" ref="G4:G35" si="0">(F4-E4)/365</f>
        <v>7.1972602739726028</v>
      </c>
      <c r="H4" s="8">
        <v>30</v>
      </c>
      <c r="I4" s="31">
        <v>1000182280.34</v>
      </c>
      <c r="J4" s="14">
        <f>I4*1.05</f>
        <v>1050191394.3570001</v>
      </c>
      <c r="K4" s="35">
        <f t="shared" ref="K4:K35" si="1">(95/H4)/100</f>
        <v>3.1666666666666662E-2</v>
      </c>
      <c r="L4" s="14">
        <f t="shared" ref="L4:L35" si="2">K4*J4*G4</f>
        <v>239352525.41799515</v>
      </c>
      <c r="M4" s="14">
        <f t="shared" ref="M4:M35" si="3">J4-L4</f>
        <v>810838868.9390049</v>
      </c>
      <c r="N4" s="14">
        <f>M4</f>
        <v>810838868.9390049</v>
      </c>
    </row>
    <row r="5" spans="1:16" x14ac:dyDescent="0.25">
      <c r="B5" s="8">
        <v>2</v>
      </c>
      <c r="C5" s="3">
        <v>3004</v>
      </c>
      <c r="D5" s="2" t="s">
        <v>51</v>
      </c>
      <c r="E5" s="9">
        <v>40992</v>
      </c>
      <c r="F5" s="10">
        <v>43619</v>
      </c>
      <c r="G5" s="18">
        <f t="shared" si="0"/>
        <v>7.1972602739726028</v>
      </c>
      <c r="H5" s="8">
        <v>30</v>
      </c>
      <c r="I5" s="31">
        <v>1000158336.5700001</v>
      </c>
      <c r="J5" s="14">
        <f t="shared" ref="J5:J7" si="4">I5*1.05</f>
        <v>1050166253.3985001</v>
      </c>
      <c r="K5" s="35">
        <f t="shared" si="1"/>
        <v>3.1666666666666662E-2</v>
      </c>
      <c r="L5" s="14">
        <f t="shared" si="2"/>
        <v>239346795.4606362</v>
      </c>
      <c r="M5" s="14">
        <f t="shared" si="3"/>
        <v>810819457.93786383</v>
      </c>
      <c r="N5" s="14">
        <f t="shared" ref="N5:N68" si="5">M5</f>
        <v>810819457.93786383</v>
      </c>
    </row>
    <row r="6" spans="1:16" x14ac:dyDescent="0.25">
      <c r="B6" s="8">
        <v>3</v>
      </c>
      <c r="C6" s="3">
        <v>3004</v>
      </c>
      <c r="D6" s="2" t="s">
        <v>52</v>
      </c>
      <c r="E6" s="9">
        <v>40992</v>
      </c>
      <c r="F6" s="10">
        <v>43619</v>
      </c>
      <c r="G6" s="18">
        <f t="shared" si="0"/>
        <v>7.1972602739726028</v>
      </c>
      <c r="H6" s="8">
        <v>30</v>
      </c>
      <c r="I6" s="14">
        <v>464045725.80000001</v>
      </c>
      <c r="J6" s="14">
        <f t="shared" si="4"/>
        <v>487248012.09000003</v>
      </c>
      <c r="K6" s="35">
        <f t="shared" si="1"/>
        <v>3.1666666666666662E-2</v>
      </c>
      <c r="L6" s="14">
        <f t="shared" si="2"/>
        <v>111050274.09793684</v>
      </c>
      <c r="M6" s="14">
        <f t="shared" si="3"/>
        <v>376197737.99206316</v>
      </c>
      <c r="N6" s="14">
        <f t="shared" si="5"/>
        <v>376197737.99206316</v>
      </c>
    </row>
    <row r="7" spans="1:16" x14ac:dyDescent="0.25">
      <c r="B7" s="8">
        <v>4</v>
      </c>
      <c r="C7" s="3">
        <v>3004</v>
      </c>
      <c r="D7" s="2" t="s">
        <v>53</v>
      </c>
      <c r="E7" s="9">
        <v>40992</v>
      </c>
      <c r="F7" s="10">
        <v>43619</v>
      </c>
      <c r="G7" s="18">
        <f t="shared" si="0"/>
        <v>7.1972602739726028</v>
      </c>
      <c r="H7" s="8">
        <v>30</v>
      </c>
      <c r="I7" s="14">
        <v>464045725.63999999</v>
      </c>
      <c r="J7" s="14">
        <f t="shared" si="4"/>
        <v>487248011.92199999</v>
      </c>
      <c r="K7" s="35">
        <f t="shared" si="1"/>
        <v>3.1666666666666662E-2</v>
      </c>
      <c r="L7" s="14">
        <f t="shared" si="2"/>
        <v>111050274.05964741</v>
      </c>
      <c r="M7" s="14">
        <f t="shared" si="3"/>
        <v>376197737.86235261</v>
      </c>
      <c r="N7" s="14">
        <f t="shared" si="5"/>
        <v>376197737.86235261</v>
      </c>
      <c r="P7" s="34"/>
    </row>
    <row r="8" spans="1:16" x14ac:dyDescent="0.25">
      <c r="B8" s="8">
        <v>5</v>
      </c>
      <c r="C8" s="3">
        <v>3004</v>
      </c>
      <c r="D8" s="2" t="s">
        <v>54</v>
      </c>
      <c r="E8" s="9">
        <v>40992</v>
      </c>
      <c r="F8" s="10">
        <v>43619</v>
      </c>
      <c r="G8" s="18">
        <f t="shared" si="0"/>
        <v>7.1972602739726028</v>
      </c>
      <c r="H8" s="8">
        <v>45</v>
      </c>
      <c r="I8" s="14">
        <v>231173554.94</v>
      </c>
      <c r="J8" s="14">
        <f>I8*1.14</f>
        <v>263537852.63159996</v>
      </c>
      <c r="K8" s="35">
        <f t="shared" si="1"/>
        <v>2.1111111111111112E-2</v>
      </c>
      <c r="L8" s="14">
        <f t="shared" si="2"/>
        <v>40042510.923595279</v>
      </c>
      <c r="M8" s="14">
        <f t="shared" si="3"/>
        <v>223495341.70800468</v>
      </c>
      <c r="N8" s="14">
        <f t="shared" si="5"/>
        <v>223495341.70800468</v>
      </c>
    </row>
    <row r="9" spans="1:16" x14ac:dyDescent="0.25">
      <c r="B9" s="8">
        <v>6</v>
      </c>
      <c r="C9" s="3">
        <v>3004</v>
      </c>
      <c r="D9" s="2" t="s">
        <v>55</v>
      </c>
      <c r="E9" s="9">
        <v>40992</v>
      </c>
      <c r="F9" s="10">
        <v>43619</v>
      </c>
      <c r="G9" s="18">
        <f t="shared" si="0"/>
        <v>7.1972602739726028</v>
      </c>
      <c r="H9" s="8">
        <v>20</v>
      </c>
      <c r="I9" s="14">
        <v>2039914.84</v>
      </c>
      <c r="J9" s="14">
        <f>I9*1.039</f>
        <v>2119471.5187599999</v>
      </c>
      <c r="K9" s="35">
        <f t="shared" si="1"/>
        <v>4.7500000000000001E-2</v>
      </c>
      <c r="L9" s="14">
        <f t="shared" si="2"/>
        <v>724583.43777991692</v>
      </c>
      <c r="M9" s="14">
        <f t="shared" si="3"/>
        <v>1394888.080980083</v>
      </c>
      <c r="N9" s="14">
        <f t="shared" si="5"/>
        <v>1394888.080980083</v>
      </c>
    </row>
    <row r="10" spans="1:16" x14ac:dyDescent="0.25">
      <c r="B10" s="8">
        <v>7</v>
      </c>
      <c r="C10" s="3">
        <v>3004</v>
      </c>
      <c r="D10" s="2" t="s">
        <v>56</v>
      </c>
      <c r="E10" s="9">
        <v>40992</v>
      </c>
      <c r="F10" s="10">
        <v>43619</v>
      </c>
      <c r="G10" s="18">
        <f t="shared" si="0"/>
        <v>7.1972602739726028</v>
      </c>
      <c r="H10" s="8">
        <v>35</v>
      </c>
      <c r="I10" s="14">
        <v>58784356.359999999</v>
      </c>
      <c r="J10" s="14">
        <f>I10*1.14</f>
        <v>67014166.250399992</v>
      </c>
      <c r="K10" s="35">
        <f t="shared" si="1"/>
        <v>2.7142857142857146E-2</v>
      </c>
      <c r="L10" s="14">
        <f t="shared" si="2"/>
        <v>13091499.334857985</v>
      </c>
      <c r="M10" s="14">
        <f t="shared" si="3"/>
        <v>53922666.915542006</v>
      </c>
      <c r="N10" s="14">
        <f t="shared" si="5"/>
        <v>53922666.915542006</v>
      </c>
    </row>
    <row r="11" spans="1:16" x14ac:dyDescent="0.25">
      <c r="B11" s="8">
        <v>8</v>
      </c>
      <c r="C11" s="3">
        <v>3004</v>
      </c>
      <c r="D11" s="2" t="s">
        <v>57</v>
      </c>
      <c r="E11" s="9">
        <v>40992</v>
      </c>
      <c r="F11" s="10">
        <v>43619</v>
      </c>
      <c r="G11" s="18">
        <f t="shared" si="0"/>
        <v>7.1972602739726028</v>
      </c>
      <c r="H11" s="8">
        <v>25</v>
      </c>
      <c r="I11" s="14">
        <v>41031126.979999997</v>
      </c>
      <c r="J11" s="14">
        <f>I11*1.16</f>
        <v>47596107.296799995</v>
      </c>
      <c r="K11" s="35">
        <f t="shared" si="1"/>
        <v>3.7999999999999999E-2</v>
      </c>
      <c r="L11" s="14">
        <f t="shared" si="2"/>
        <v>13017339.745233852</v>
      </c>
      <c r="M11" s="14">
        <f t="shared" si="3"/>
        <v>34578767.551566139</v>
      </c>
      <c r="N11" s="14">
        <f t="shared" si="5"/>
        <v>34578767.551566139</v>
      </c>
    </row>
    <row r="12" spans="1:16" x14ac:dyDescent="0.25">
      <c r="B12" s="8">
        <v>9</v>
      </c>
      <c r="C12" s="3">
        <v>3004</v>
      </c>
      <c r="D12" s="2" t="s">
        <v>58</v>
      </c>
      <c r="E12" s="9">
        <v>40992</v>
      </c>
      <c r="F12" s="10">
        <v>43619</v>
      </c>
      <c r="G12" s="18">
        <f t="shared" si="0"/>
        <v>7.1972602739726028</v>
      </c>
      <c r="H12" s="8">
        <v>25</v>
      </c>
      <c r="I12" s="14">
        <v>47834230.020000003</v>
      </c>
      <c r="J12" s="14">
        <f>I12*1.05</f>
        <v>50225941.521000005</v>
      </c>
      <c r="K12" s="35">
        <f t="shared" si="1"/>
        <v>3.7999999999999999E-2</v>
      </c>
      <c r="L12" s="14">
        <f t="shared" si="2"/>
        <v>13736588.598014649</v>
      </c>
      <c r="M12" s="14">
        <f t="shared" si="3"/>
        <v>36489352.92298536</v>
      </c>
      <c r="N12" s="14">
        <f t="shared" si="5"/>
        <v>36489352.92298536</v>
      </c>
    </row>
    <row r="13" spans="1:16" x14ac:dyDescent="0.25">
      <c r="B13" s="8">
        <v>10</v>
      </c>
      <c r="C13" s="3">
        <v>3004</v>
      </c>
      <c r="D13" s="2" t="s">
        <v>59</v>
      </c>
      <c r="E13" s="9">
        <v>40992</v>
      </c>
      <c r="F13" s="10">
        <v>43619</v>
      </c>
      <c r="G13" s="18">
        <f t="shared" si="0"/>
        <v>7.1972602739726028</v>
      </c>
      <c r="H13" s="8">
        <v>25</v>
      </c>
      <c r="I13" s="14">
        <v>419217758.11000001</v>
      </c>
      <c r="J13" s="14">
        <f>I13*1.05</f>
        <v>440178646.01550001</v>
      </c>
      <c r="K13" s="35">
        <f t="shared" si="1"/>
        <v>3.7999999999999999E-2</v>
      </c>
      <c r="L13" s="14">
        <f t="shared" si="2"/>
        <v>120387050.73189947</v>
      </c>
      <c r="M13" s="14">
        <f t="shared" si="3"/>
        <v>319791595.28360057</v>
      </c>
      <c r="N13" s="14">
        <f t="shared" si="5"/>
        <v>319791595.28360057</v>
      </c>
    </row>
    <row r="14" spans="1:16" x14ac:dyDescent="0.25">
      <c r="B14" s="8">
        <v>11</v>
      </c>
      <c r="C14" s="3">
        <v>3004</v>
      </c>
      <c r="D14" s="2" t="s">
        <v>60</v>
      </c>
      <c r="E14" s="9">
        <v>40992</v>
      </c>
      <c r="F14" s="10">
        <v>43619</v>
      </c>
      <c r="G14" s="18">
        <f t="shared" si="0"/>
        <v>7.1972602739726028</v>
      </c>
      <c r="H14" s="8">
        <v>15</v>
      </c>
      <c r="I14" s="14">
        <v>17230482.75</v>
      </c>
      <c r="J14" s="14">
        <f>I14*1.067</f>
        <v>18384925.094249997</v>
      </c>
      <c r="K14" s="35">
        <f t="shared" si="1"/>
        <v>6.3333333333333325E-2</v>
      </c>
      <c r="L14" s="14">
        <f t="shared" si="2"/>
        <v>8380335.7646511421</v>
      </c>
      <c r="M14" s="14">
        <f t="shared" si="3"/>
        <v>10004589.329598855</v>
      </c>
      <c r="N14" s="14">
        <f t="shared" si="5"/>
        <v>10004589.329598855</v>
      </c>
    </row>
    <row r="15" spans="1:16" x14ac:dyDescent="0.25">
      <c r="B15" s="8">
        <v>12</v>
      </c>
      <c r="C15" s="3">
        <v>3004</v>
      </c>
      <c r="D15" s="2" t="s">
        <v>61</v>
      </c>
      <c r="E15" s="9">
        <v>40992</v>
      </c>
      <c r="F15" s="10">
        <v>43619</v>
      </c>
      <c r="G15" s="18">
        <f t="shared" si="0"/>
        <v>7.1972602739726028</v>
      </c>
      <c r="H15" s="8">
        <v>18</v>
      </c>
      <c r="I15" s="14">
        <v>31419994.420000002</v>
      </c>
      <c r="J15" s="14">
        <f>I15*1.067</f>
        <v>33525134.04614</v>
      </c>
      <c r="K15" s="35">
        <f t="shared" si="1"/>
        <v>5.2777777777777778E-2</v>
      </c>
      <c r="L15" s="14">
        <f t="shared" si="2"/>
        <v>12734703.315410852</v>
      </c>
      <c r="M15" s="14">
        <f t="shared" si="3"/>
        <v>20790430.730729148</v>
      </c>
      <c r="N15" s="14">
        <f t="shared" si="5"/>
        <v>20790430.730729148</v>
      </c>
    </row>
    <row r="16" spans="1:16" x14ac:dyDescent="0.25">
      <c r="B16" s="8">
        <v>13</v>
      </c>
      <c r="C16" s="3">
        <v>3004</v>
      </c>
      <c r="D16" s="2" t="s">
        <v>62</v>
      </c>
      <c r="E16" s="9">
        <v>40992</v>
      </c>
      <c r="F16" s="10">
        <v>43619</v>
      </c>
      <c r="G16" s="18">
        <f t="shared" si="0"/>
        <v>7.1972602739726028</v>
      </c>
      <c r="H16" s="8">
        <v>20</v>
      </c>
      <c r="I16" s="14">
        <v>33579833.920000002</v>
      </c>
      <c r="J16" s="14">
        <f>I16*1.03</f>
        <v>34587228.937600002</v>
      </c>
      <c r="K16" s="35">
        <f t="shared" si="1"/>
        <v>4.7500000000000001E-2</v>
      </c>
      <c r="L16" s="14">
        <f t="shared" si="2"/>
        <v>11824331.218920747</v>
      </c>
      <c r="M16" s="14">
        <f t="shared" si="3"/>
        <v>22762897.718679257</v>
      </c>
      <c r="N16" s="14">
        <f t="shared" si="5"/>
        <v>22762897.718679257</v>
      </c>
    </row>
    <row r="17" spans="2:14" x14ac:dyDescent="0.25">
      <c r="B17" s="8">
        <v>14</v>
      </c>
      <c r="C17" s="3">
        <v>3004</v>
      </c>
      <c r="D17" s="2" t="s">
        <v>63</v>
      </c>
      <c r="E17" s="9">
        <v>40992</v>
      </c>
      <c r="F17" s="10">
        <v>43619</v>
      </c>
      <c r="G17" s="18">
        <f t="shared" si="0"/>
        <v>7.1972602739726028</v>
      </c>
      <c r="H17" s="8">
        <v>20</v>
      </c>
      <c r="I17" s="14">
        <v>123230875.06</v>
      </c>
      <c r="J17" s="14">
        <f>I17*1.13</f>
        <v>139250888.81779999</v>
      </c>
      <c r="K17" s="35">
        <f t="shared" si="1"/>
        <v>4.7500000000000001E-2</v>
      </c>
      <c r="L17" s="14">
        <f t="shared" si="2"/>
        <v>47605682.284677066</v>
      </c>
      <c r="M17" s="14">
        <f t="shared" si="3"/>
        <v>91645206.533122927</v>
      </c>
      <c r="N17" s="14">
        <f t="shared" si="5"/>
        <v>91645206.533122927</v>
      </c>
    </row>
    <row r="18" spans="2:14" x14ac:dyDescent="0.25">
      <c r="B18" s="8">
        <v>15</v>
      </c>
      <c r="C18" s="3">
        <v>3004</v>
      </c>
      <c r="D18" s="2" t="s">
        <v>64</v>
      </c>
      <c r="E18" s="9">
        <v>40992</v>
      </c>
      <c r="F18" s="10">
        <v>43619</v>
      </c>
      <c r="G18" s="18">
        <f t="shared" si="0"/>
        <v>7.1972602739726028</v>
      </c>
      <c r="H18" s="8">
        <v>25</v>
      </c>
      <c r="I18" s="14">
        <v>106059376.17</v>
      </c>
      <c r="J18" s="14">
        <f>I18*1.15</f>
        <v>121968282.59549999</v>
      </c>
      <c r="K18" s="35">
        <f t="shared" si="1"/>
        <v>3.7999999999999999E-2</v>
      </c>
      <c r="L18" s="14">
        <f t="shared" si="2"/>
        <v>33357824.050351731</v>
      </c>
      <c r="M18" s="14">
        <f t="shared" si="3"/>
        <v>88610458.545148253</v>
      </c>
      <c r="N18" s="14">
        <f t="shared" si="5"/>
        <v>88610458.545148253</v>
      </c>
    </row>
    <row r="19" spans="2:14" x14ac:dyDescent="0.25">
      <c r="B19" s="8">
        <v>16</v>
      </c>
      <c r="C19" s="3">
        <v>3004</v>
      </c>
      <c r="D19" s="2" t="s">
        <v>65</v>
      </c>
      <c r="E19" s="9">
        <v>40992</v>
      </c>
      <c r="F19" s="10">
        <v>43619</v>
      </c>
      <c r="G19" s="18">
        <f t="shared" si="0"/>
        <v>7.1972602739726028</v>
      </c>
      <c r="H19" s="8">
        <v>25</v>
      </c>
      <c r="I19" s="14">
        <v>7480291.0800000001</v>
      </c>
      <c r="J19" s="14">
        <f>I19*1</f>
        <v>7480291.0800000001</v>
      </c>
      <c r="K19" s="35">
        <f t="shared" si="1"/>
        <v>3.7999999999999999E-2</v>
      </c>
      <c r="L19" s="14">
        <f t="shared" si="2"/>
        <v>2045828.8694577534</v>
      </c>
      <c r="M19" s="14">
        <f t="shared" si="3"/>
        <v>5434462.2105422467</v>
      </c>
      <c r="N19" s="14">
        <f t="shared" si="5"/>
        <v>5434462.2105422467</v>
      </c>
    </row>
    <row r="20" spans="2:14" x14ac:dyDescent="0.25">
      <c r="B20" s="8">
        <v>17</v>
      </c>
      <c r="C20" s="3">
        <v>3004</v>
      </c>
      <c r="D20" s="2" t="s">
        <v>66</v>
      </c>
      <c r="E20" s="9">
        <v>40992</v>
      </c>
      <c r="F20" s="10">
        <v>43619</v>
      </c>
      <c r="G20" s="18">
        <f t="shared" si="0"/>
        <v>7.1972602739726028</v>
      </c>
      <c r="H20" s="8">
        <v>25</v>
      </c>
      <c r="I20" s="14">
        <v>2377674.9300000002</v>
      </c>
      <c r="J20" s="14">
        <f>I20*1.14</f>
        <v>2710549.4202000001</v>
      </c>
      <c r="K20" s="35">
        <f t="shared" si="1"/>
        <v>3.7999999999999999E-2</v>
      </c>
      <c r="L20" s="14">
        <f t="shared" si="2"/>
        <v>741324.12718050741</v>
      </c>
      <c r="M20" s="14">
        <f t="shared" si="3"/>
        <v>1969225.2930194926</v>
      </c>
      <c r="N20" s="14">
        <f t="shared" si="5"/>
        <v>1969225.2930194926</v>
      </c>
    </row>
    <row r="21" spans="2:14" x14ac:dyDescent="0.25">
      <c r="B21" s="8">
        <v>18</v>
      </c>
      <c r="C21" s="3">
        <v>3004</v>
      </c>
      <c r="D21" s="2" t="s">
        <v>67</v>
      </c>
      <c r="E21" s="9">
        <v>40992</v>
      </c>
      <c r="F21" s="10">
        <v>43619</v>
      </c>
      <c r="G21" s="18">
        <f t="shared" si="0"/>
        <v>7.1972602739726028</v>
      </c>
      <c r="H21" s="8">
        <v>25</v>
      </c>
      <c r="I21" s="14">
        <v>4175824.57</v>
      </c>
      <c r="J21" s="14">
        <f>I21*1.16</f>
        <v>4843956.5011999998</v>
      </c>
      <c r="K21" s="35">
        <f t="shared" si="1"/>
        <v>3.7999999999999999E-2</v>
      </c>
      <c r="L21" s="14">
        <f t="shared" si="2"/>
        <v>1324802.1964076469</v>
      </c>
      <c r="M21" s="14">
        <f t="shared" si="3"/>
        <v>3519154.304792353</v>
      </c>
      <c r="N21" s="14">
        <f t="shared" si="5"/>
        <v>3519154.304792353</v>
      </c>
    </row>
    <row r="22" spans="2:14" x14ac:dyDescent="0.25">
      <c r="B22" s="8">
        <v>19</v>
      </c>
      <c r="C22" s="3">
        <v>3004</v>
      </c>
      <c r="D22" s="2" t="s">
        <v>68</v>
      </c>
      <c r="E22" s="9">
        <v>40992</v>
      </c>
      <c r="F22" s="10">
        <v>43619</v>
      </c>
      <c r="G22" s="18">
        <f t="shared" si="0"/>
        <v>7.1972602739726028</v>
      </c>
      <c r="H22" s="8">
        <v>25</v>
      </c>
      <c r="I22" s="14">
        <v>71207064.680000007</v>
      </c>
      <c r="J22" s="14">
        <f>I22*1.06</f>
        <v>75479488.560800016</v>
      </c>
      <c r="K22" s="35">
        <f t="shared" si="1"/>
        <v>3.7999999999999999E-2</v>
      </c>
      <c r="L22" s="14">
        <f t="shared" si="2"/>
        <v>20643329.931699786</v>
      </c>
      <c r="M22" s="14">
        <f t="shared" si="3"/>
        <v>54836158.629100233</v>
      </c>
      <c r="N22" s="14">
        <f t="shared" si="5"/>
        <v>54836158.629100233</v>
      </c>
    </row>
    <row r="23" spans="2:14" x14ac:dyDescent="0.25">
      <c r="B23" s="8">
        <v>20</v>
      </c>
      <c r="C23" s="3">
        <v>3004</v>
      </c>
      <c r="D23" s="2" t="s">
        <v>69</v>
      </c>
      <c r="E23" s="9">
        <v>40992</v>
      </c>
      <c r="F23" s="10">
        <v>43619</v>
      </c>
      <c r="G23" s="18">
        <f t="shared" si="0"/>
        <v>7.1972602739726028</v>
      </c>
      <c r="H23" s="8">
        <v>25</v>
      </c>
      <c r="I23" s="14">
        <v>58300107.189999998</v>
      </c>
      <c r="J23" s="14">
        <f>I23*1.06</f>
        <v>61798113.621399999</v>
      </c>
      <c r="K23" s="35">
        <f t="shared" si="1"/>
        <v>3.7999999999999999E-2</v>
      </c>
      <c r="L23" s="14">
        <f t="shared" si="2"/>
        <v>16901530.110602401</v>
      </c>
      <c r="M23" s="14">
        <f t="shared" si="3"/>
        <v>44896583.510797597</v>
      </c>
      <c r="N23" s="14">
        <f t="shared" si="5"/>
        <v>44896583.510797597</v>
      </c>
    </row>
    <row r="24" spans="2:14" x14ac:dyDescent="0.25">
      <c r="B24" s="8">
        <v>21</v>
      </c>
      <c r="C24" s="3">
        <v>3004</v>
      </c>
      <c r="D24" s="2" t="s">
        <v>70</v>
      </c>
      <c r="E24" s="9">
        <v>40992</v>
      </c>
      <c r="F24" s="10">
        <v>43619</v>
      </c>
      <c r="G24" s="18">
        <f t="shared" si="0"/>
        <v>7.1972602739726028</v>
      </c>
      <c r="H24" s="8">
        <v>40</v>
      </c>
      <c r="I24" s="14">
        <v>96349711.150000006</v>
      </c>
      <c r="J24" s="14">
        <f>I24*1.07</f>
        <v>103094190.93050002</v>
      </c>
      <c r="K24" s="35">
        <f t="shared" si="1"/>
        <v>2.375E-2</v>
      </c>
      <c r="L24" s="14">
        <f t="shared" si="2"/>
        <v>17622398.465459067</v>
      </c>
      <c r="M24" s="14">
        <f t="shared" si="3"/>
        <v>85471792.465040952</v>
      </c>
      <c r="N24" s="14">
        <f t="shared" si="5"/>
        <v>85471792.465040952</v>
      </c>
    </row>
    <row r="25" spans="2:14" x14ac:dyDescent="0.25">
      <c r="B25" s="8">
        <v>22</v>
      </c>
      <c r="C25" s="3">
        <v>3004</v>
      </c>
      <c r="D25" s="2" t="s">
        <v>71</v>
      </c>
      <c r="E25" s="9">
        <v>40992</v>
      </c>
      <c r="F25" s="10">
        <v>43619</v>
      </c>
      <c r="G25" s="18">
        <f t="shared" si="0"/>
        <v>7.1972602739726028</v>
      </c>
      <c r="H25" s="8">
        <v>40</v>
      </c>
      <c r="I25" s="14">
        <v>52149512.460000001</v>
      </c>
      <c r="J25" s="14">
        <f>I25*1.07</f>
        <v>55799978.332200006</v>
      </c>
      <c r="K25" s="35">
        <f t="shared" si="1"/>
        <v>2.375E-2</v>
      </c>
      <c r="L25" s="14">
        <f t="shared" si="2"/>
        <v>9538165.4742982853</v>
      </c>
      <c r="M25" s="14">
        <f t="shared" si="3"/>
        <v>46261812.857901722</v>
      </c>
      <c r="N25" s="14">
        <f t="shared" si="5"/>
        <v>46261812.857901722</v>
      </c>
    </row>
    <row r="26" spans="2:14" x14ac:dyDescent="0.25">
      <c r="B26" s="8">
        <v>23</v>
      </c>
      <c r="C26" s="3">
        <v>3004</v>
      </c>
      <c r="D26" s="2" t="s">
        <v>72</v>
      </c>
      <c r="E26" s="9">
        <v>40992</v>
      </c>
      <c r="F26" s="10">
        <v>43619</v>
      </c>
      <c r="G26" s="18">
        <f t="shared" si="0"/>
        <v>7.1972602739726028</v>
      </c>
      <c r="H26" s="8">
        <v>20</v>
      </c>
      <c r="I26" s="14">
        <v>152692361.50999999</v>
      </c>
      <c r="J26" s="14">
        <f>I26*1.03</f>
        <v>157273132.35529998</v>
      </c>
      <c r="K26" s="35">
        <f t="shared" si="1"/>
        <v>4.7500000000000001E-2</v>
      </c>
      <c r="L26" s="14">
        <f t="shared" si="2"/>
        <v>53766944.214041702</v>
      </c>
      <c r="M26" s="14">
        <f t="shared" si="3"/>
        <v>103506188.14125827</v>
      </c>
      <c r="N26" s="14">
        <f t="shared" si="5"/>
        <v>103506188.14125827</v>
      </c>
    </row>
    <row r="27" spans="2:14" x14ac:dyDescent="0.25">
      <c r="B27" s="8">
        <v>24</v>
      </c>
      <c r="C27" s="3">
        <v>3004</v>
      </c>
      <c r="D27" s="2" t="s">
        <v>73</v>
      </c>
      <c r="E27" s="9">
        <v>40992</v>
      </c>
      <c r="F27" s="10">
        <v>43619</v>
      </c>
      <c r="G27" s="18">
        <f t="shared" si="0"/>
        <v>7.1972602739726028</v>
      </c>
      <c r="H27" s="8">
        <v>20</v>
      </c>
      <c r="I27" s="14">
        <v>55195159.740000002</v>
      </c>
      <c r="J27" s="14">
        <f t="shared" ref="J27" si="6">I27*1.06</f>
        <v>58506869.324400008</v>
      </c>
      <c r="K27" s="35">
        <f t="shared" si="1"/>
        <v>4.7500000000000001E-2</v>
      </c>
      <c r="L27" s="14">
        <f t="shared" si="2"/>
        <v>20001735.401292998</v>
      </c>
      <c r="M27" s="14">
        <f t="shared" si="3"/>
        <v>38505133.923107013</v>
      </c>
      <c r="N27" s="14">
        <f t="shared" si="5"/>
        <v>38505133.923107013</v>
      </c>
    </row>
    <row r="28" spans="2:14" x14ac:dyDescent="0.25">
      <c r="B28" s="8">
        <v>25</v>
      </c>
      <c r="C28" s="3">
        <v>3004</v>
      </c>
      <c r="D28" s="2" t="s">
        <v>74</v>
      </c>
      <c r="E28" s="9">
        <v>40992</v>
      </c>
      <c r="F28" s="10">
        <v>43619</v>
      </c>
      <c r="G28" s="18">
        <f t="shared" si="0"/>
        <v>7.1972602739726028</v>
      </c>
      <c r="H28" s="8">
        <v>25</v>
      </c>
      <c r="I28" s="14">
        <v>3278259.72</v>
      </c>
      <c r="J28" s="14">
        <f>I28*1.16</f>
        <v>3802781.2752</v>
      </c>
      <c r="K28" s="35">
        <f t="shared" si="1"/>
        <v>3.7999999999999999E-2</v>
      </c>
      <c r="L28" s="14">
        <f t="shared" si="2"/>
        <v>1040045.0508989457</v>
      </c>
      <c r="M28" s="14">
        <f t="shared" si="3"/>
        <v>2762736.2243010541</v>
      </c>
      <c r="N28" s="14">
        <f t="shared" si="5"/>
        <v>2762736.2243010541</v>
      </c>
    </row>
    <row r="29" spans="2:14" x14ac:dyDescent="0.25">
      <c r="B29" s="8">
        <v>26</v>
      </c>
      <c r="C29" s="3">
        <v>3004</v>
      </c>
      <c r="D29" s="2" t="s">
        <v>75</v>
      </c>
      <c r="E29" s="9">
        <v>40992</v>
      </c>
      <c r="F29" s="10">
        <v>43619</v>
      </c>
      <c r="G29" s="18">
        <f t="shared" si="0"/>
        <v>7.1972602739726028</v>
      </c>
      <c r="H29" s="8">
        <v>15</v>
      </c>
      <c r="I29" s="14">
        <v>74212678.170000002</v>
      </c>
      <c r="J29" s="31">
        <f>I29*1.02</f>
        <v>75696931.733400002</v>
      </c>
      <c r="K29" s="35">
        <f t="shared" si="1"/>
        <v>6.3333333333333325E-2</v>
      </c>
      <c r="L29" s="14">
        <f t="shared" si="2"/>
        <v>34504666.243006334</v>
      </c>
      <c r="M29" s="14">
        <f t="shared" si="3"/>
        <v>41192265.490393668</v>
      </c>
      <c r="N29" s="14">
        <f t="shared" si="5"/>
        <v>41192265.490393668</v>
      </c>
    </row>
    <row r="30" spans="2:14" x14ac:dyDescent="0.25">
      <c r="B30" s="8">
        <v>27</v>
      </c>
      <c r="C30" s="3">
        <v>3004</v>
      </c>
      <c r="D30" s="2" t="s">
        <v>76</v>
      </c>
      <c r="E30" s="9">
        <v>40992</v>
      </c>
      <c r="F30" s="10">
        <v>43619</v>
      </c>
      <c r="G30" s="18">
        <f t="shared" si="0"/>
        <v>7.1972602739726028</v>
      </c>
      <c r="H30" s="8">
        <v>15</v>
      </c>
      <c r="I30" s="14">
        <v>4401765.2699999996</v>
      </c>
      <c r="J30" s="14">
        <f>I30*1.12</f>
        <v>4929977.1024000002</v>
      </c>
      <c r="K30" s="35">
        <f t="shared" si="1"/>
        <v>6.3333333333333325E-2</v>
      </c>
      <c r="L30" s="14">
        <f t="shared" si="2"/>
        <v>2247214.1288775448</v>
      </c>
      <c r="M30" s="14">
        <f t="shared" si="3"/>
        <v>2682762.9735224554</v>
      </c>
      <c r="N30" s="14">
        <f t="shared" si="5"/>
        <v>2682762.9735224554</v>
      </c>
    </row>
    <row r="31" spans="2:14" x14ac:dyDescent="0.25">
      <c r="B31" s="8">
        <v>28</v>
      </c>
      <c r="C31" s="3">
        <v>3004</v>
      </c>
      <c r="D31" s="2" t="s">
        <v>77</v>
      </c>
      <c r="E31" s="9">
        <v>40992</v>
      </c>
      <c r="F31" s="10">
        <v>43619</v>
      </c>
      <c r="G31" s="18">
        <f t="shared" si="0"/>
        <v>7.1972602739726028</v>
      </c>
      <c r="H31" s="8">
        <v>40</v>
      </c>
      <c r="I31" s="14">
        <v>46145577.57</v>
      </c>
      <c r="J31" s="14">
        <f>I31*1.14</f>
        <v>52605958.429799996</v>
      </c>
      <c r="K31" s="35">
        <f t="shared" si="1"/>
        <v>2.375E-2</v>
      </c>
      <c r="L31" s="14">
        <f t="shared" si="2"/>
        <v>8992195.9010500237</v>
      </c>
      <c r="M31" s="14">
        <f t="shared" si="3"/>
        <v>43613762.528749973</v>
      </c>
      <c r="N31" s="14">
        <f t="shared" si="5"/>
        <v>43613762.528749973</v>
      </c>
    </row>
    <row r="32" spans="2:14" x14ac:dyDescent="0.25">
      <c r="B32" s="8">
        <v>29</v>
      </c>
      <c r="C32" s="3">
        <v>3004</v>
      </c>
      <c r="D32" s="2" t="s">
        <v>78</v>
      </c>
      <c r="E32" s="9">
        <v>40992</v>
      </c>
      <c r="F32" s="10">
        <v>43619</v>
      </c>
      <c r="G32" s="18">
        <f t="shared" si="0"/>
        <v>7.1972602739726028</v>
      </c>
      <c r="H32" s="8">
        <v>10</v>
      </c>
      <c r="I32" s="14">
        <v>63580.18</v>
      </c>
      <c r="J32" s="14">
        <f t="shared" ref="J32" si="7">I32</f>
        <v>63580.18</v>
      </c>
      <c r="K32" s="35">
        <f t="shared" si="1"/>
        <v>9.5000000000000001E-2</v>
      </c>
      <c r="L32" s="14">
        <f t="shared" si="2"/>
        <v>43472.294853972606</v>
      </c>
      <c r="M32" s="14">
        <f t="shared" si="3"/>
        <v>20107.885146027395</v>
      </c>
      <c r="N32" s="14">
        <f t="shared" si="5"/>
        <v>20107.885146027395</v>
      </c>
    </row>
    <row r="33" spans="2:14" x14ac:dyDescent="0.25">
      <c r="B33" s="8">
        <v>30</v>
      </c>
      <c r="C33" s="3">
        <v>3004</v>
      </c>
      <c r="D33" s="2" t="s">
        <v>79</v>
      </c>
      <c r="E33" s="9">
        <v>40992</v>
      </c>
      <c r="F33" s="10">
        <v>43619</v>
      </c>
      <c r="G33" s="18">
        <f t="shared" si="0"/>
        <v>7.1972602739726028</v>
      </c>
      <c r="H33" s="8">
        <v>18</v>
      </c>
      <c r="I33" s="14">
        <v>754500.88</v>
      </c>
      <c r="J33" s="14">
        <f>I33*1.06</f>
        <v>799770.93280000007</v>
      </c>
      <c r="K33" s="35">
        <f t="shared" si="1"/>
        <v>5.2777777777777778E-2</v>
      </c>
      <c r="L33" s="14">
        <f t="shared" si="2"/>
        <v>303797.31026519334</v>
      </c>
      <c r="M33" s="14">
        <f t="shared" si="3"/>
        <v>495973.62253480672</v>
      </c>
      <c r="N33" s="14">
        <f t="shared" si="5"/>
        <v>495973.62253480672</v>
      </c>
    </row>
    <row r="34" spans="2:14" x14ac:dyDescent="0.25">
      <c r="B34" s="8">
        <v>31</v>
      </c>
      <c r="C34" s="3">
        <v>3004</v>
      </c>
      <c r="D34" s="2" t="s">
        <v>80</v>
      </c>
      <c r="E34" s="9">
        <v>40992</v>
      </c>
      <c r="F34" s="10">
        <v>43619</v>
      </c>
      <c r="G34" s="18">
        <f t="shared" si="0"/>
        <v>7.1972602739726028</v>
      </c>
      <c r="H34" s="8">
        <v>15</v>
      </c>
      <c r="I34" s="14">
        <v>75859</v>
      </c>
      <c r="J34" s="14">
        <f>I34*1</f>
        <v>75859</v>
      </c>
      <c r="K34" s="35">
        <f t="shared" si="1"/>
        <v>6.3333333333333325E-2</v>
      </c>
      <c r="L34" s="14">
        <f t="shared" si="2"/>
        <v>34578.541251141549</v>
      </c>
      <c r="M34" s="14">
        <f t="shared" si="3"/>
        <v>41280.458748858451</v>
      </c>
      <c r="N34" s="14">
        <f t="shared" si="5"/>
        <v>41280.458748858451</v>
      </c>
    </row>
    <row r="35" spans="2:14" x14ac:dyDescent="0.25">
      <c r="B35" s="8">
        <v>32</v>
      </c>
      <c r="C35" s="3">
        <v>3004</v>
      </c>
      <c r="D35" s="2" t="s">
        <v>81</v>
      </c>
      <c r="E35" s="9">
        <v>40992</v>
      </c>
      <c r="F35" s="10">
        <v>43619</v>
      </c>
      <c r="G35" s="18">
        <f t="shared" si="0"/>
        <v>7.1972602739726028</v>
      </c>
      <c r="H35" s="8">
        <v>18</v>
      </c>
      <c r="I35" s="14">
        <v>41864</v>
      </c>
      <c r="J35" s="14">
        <f t="shared" ref="J35" si="8">I35*1.06</f>
        <v>44375.840000000004</v>
      </c>
      <c r="K35" s="35">
        <f t="shared" si="1"/>
        <v>5.2777777777777778E-2</v>
      </c>
      <c r="L35" s="14">
        <f t="shared" si="2"/>
        <v>16856.4026021309</v>
      </c>
      <c r="M35" s="14">
        <f t="shared" si="3"/>
        <v>27519.437397869104</v>
      </c>
      <c r="N35" s="14">
        <f t="shared" si="5"/>
        <v>27519.437397869104</v>
      </c>
    </row>
    <row r="36" spans="2:14" x14ac:dyDescent="0.25">
      <c r="B36" s="8">
        <v>33</v>
      </c>
      <c r="C36" s="3">
        <v>3004</v>
      </c>
      <c r="D36" s="2" t="s">
        <v>82</v>
      </c>
      <c r="E36" s="9">
        <v>41182</v>
      </c>
      <c r="F36" s="10">
        <v>43619</v>
      </c>
      <c r="G36" s="18">
        <f t="shared" ref="G36:G67" si="9">(F36-E36)/365</f>
        <v>6.6767123287671231</v>
      </c>
      <c r="H36" s="8">
        <v>10</v>
      </c>
      <c r="I36" s="14">
        <v>290178</v>
      </c>
      <c r="J36" s="14">
        <f>I36*1</f>
        <v>290178</v>
      </c>
      <c r="K36" s="35">
        <f t="shared" ref="K36:K67" si="10">(95/H36)/100</f>
        <v>9.5000000000000001E-2</v>
      </c>
      <c r="L36" s="14">
        <f t="shared" ref="L36:L67" si="11">K36*J36*G36</f>
        <v>184056.32786301369</v>
      </c>
      <c r="M36" s="14">
        <f t="shared" ref="M36:M67" si="12">J36-L36</f>
        <v>106121.67213698631</v>
      </c>
      <c r="N36" s="14">
        <f t="shared" si="5"/>
        <v>106121.67213698631</v>
      </c>
    </row>
    <row r="37" spans="2:14" x14ac:dyDescent="0.25">
      <c r="B37" s="8">
        <v>34</v>
      </c>
      <c r="C37" s="3">
        <v>3004</v>
      </c>
      <c r="D37" s="2" t="s">
        <v>83</v>
      </c>
      <c r="E37" s="9">
        <v>41182</v>
      </c>
      <c r="F37" s="10">
        <v>43619</v>
      </c>
      <c r="G37" s="18">
        <f t="shared" si="9"/>
        <v>6.6767123287671231</v>
      </c>
      <c r="H37" s="8">
        <v>18</v>
      </c>
      <c r="I37" s="14">
        <v>173931.4</v>
      </c>
      <c r="J37" s="14">
        <f>I37*1.12</f>
        <v>194803.16800000001</v>
      </c>
      <c r="K37" s="35">
        <f t="shared" si="10"/>
        <v>5.2777777777777778E-2</v>
      </c>
      <c r="L37" s="14">
        <f t="shared" si="11"/>
        <v>68645.137655281578</v>
      </c>
      <c r="M37" s="14">
        <f t="shared" si="12"/>
        <v>126158.03034471843</v>
      </c>
      <c r="N37" s="14">
        <f t="shared" si="5"/>
        <v>126158.03034471843</v>
      </c>
    </row>
    <row r="38" spans="2:14" x14ac:dyDescent="0.25">
      <c r="B38" s="8">
        <v>35</v>
      </c>
      <c r="C38" s="3">
        <v>3004</v>
      </c>
      <c r="D38" s="2" t="s">
        <v>83</v>
      </c>
      <c r="E38" s="9">
        <v>41182</v>
      </c>
      <c r="F38" s="10">
        <v>43619</v>
      </c>
      <c r="G38" s="18">
        <f t="shared" si="9"/>
        <v>6.6767123287671231</v>
      </c>
      <c r="H38" s="8">
        <v>18</v>
      </c>
      <c r="I38" s="14">
        <v>200562.6</v>
      </c>
      <c r="J38" s="14">
        <f>I38*1.12</f>
        <v>224630.11200000002</v>
      </c>
      <c r="K38" s="35">
        <f t="shared" si="10"/>
        <v>5.2777777777777778E-2</v>
      </c>
      <c r="L38" s="14">
        <f t="shared" si="11"/>
        <v>79155.61701625571</v>
      </c>
      <c r="M38" s="14">
        <f t="shared" si="12"/>
        <v>145474.49498374431</v>
      </c>
      <c r="N38" s="14">
        <f t="shared" si="5"/>
        <v>145474.49498374431</v>
      </c>
    </row>
    <row r="39" spans="2:14" x14ac:dyDescent="0.25">
      <c r="B39" s="8">
        <v>36</v>
      </c>
      <c r="C39" s="3">
        <v>3004</v>
      </c>
      <c r="D39" s="2" t="s">
        <v>85</v>
      </c>
      <c r="E39" s="9">
        <v>41274</v>
      </c>
      <c r="F39" s="10">
        <v>43619</v>
      </c>
      <c r="G39" s="18">
        <f t="shared" si="9"/>
        <v>6.4246575342465757</v>
      </c>
      <c r="H39" s="8">
        <v>45</v>
      </c>
      <c r="I39" s="14">
        <v>571686</v>
      </c>
      <c r="J39" s="31">
        <f t="shared" ref="J39:J53" si="13">I39</f>
        <v>571686</v>
      </c>
      <c r="K39" s="35">
        <f t="shared" si="10"/>
        <v>2.1111111111111112E-2</v>
      </c>
      <c r="L39" s="14">
        <f t="shared" si="11"/>
        <v>77538.720639269406</v>
      </c>
      <c r="M39" s="14">
        <f t="shared" si="12"/>
        <v>494147.27936073061</v>
      </c>
      <c r="N39" s="14">
        <f t="shared" si="5"/>
        <v>494147.27936073061</v>
      </c>
    </row>
    <row r="40" spans="2:14" x14ac:dyDescent="0.25">
      <c r="B40" s="8">
        <v>37</v>
      </c>
      <c r="C40" s="3">
        <v>3004</v>
      </c>
      <c r="D40" s="2" t="s">
        <v>86</v>
      </c>
      <c r="E40" s="9">
        <v>41274</v>
      </c>
      <c r="F40" s="10">
        <v>43619</v>
      </c>
      <c r="G40" s="18">
        <f t="shared" si="9"/>
        <v>6.4246575342465757</v>
      </c>
      <c r="H40" s="8">
        <v>15</v>
      </c>
      <c r="I40" s="14">
        <v>71873.39</v>
      </c>
      <c r="J40" s="14">
        <f>I40*1.03</f>
        <v>74029.591700000004</v>
      </c>
      <c r="K40" s="35">
        <f t="shared" si="10"/>
        <v>6.3333333333333325E-2</v>
      </c>
      <c r="L40" s="14">
        <f t="shared" si="11"/>
        <v>30122.269024598172</v>
      </c>
      <c r="M40" s="14">
        <f t="shared" si="12"/>
        <v>43907.322675401832</v>
      </c>
      <c r="N40" s="14">
        <f t="shared" si="5"/>
        <v>43907.322675401832</v>
      </c>
    </row>
    <row r="41" spans="2:14" x14ac:dyDescent="0.25">
      <c r="B41" s="8">
        <v>38</v>
      </c>
      <c r="C41" s="3">
        <v>3004</v>
      </c>
      <c r="D41" s="2" t="s">
        <v>87</v>
      </c>
      <c r="E41" s="9">
        <v>41274</v>
      </c>
      <c r="F41" s="10">
        <v>43619</v>
      </c>
      <c r="G41" s="18">
        <f t="shared" si="9"/>
        <v>6.4246575342465757</v>
      </c>
      <c r="H41" s="8">
        <v>15</v>
      </c>
      <c r="I41" s="14">
        <v>28284.61</v>
      </c>
      <c r="J41" s="14">
        <f>I41*1.03</f>
        <v>29133.148300000001</v>
      </c>
      <c r="K41" s="35">
        <f t="shared" si="10"/>
        <v>6.3333333333333325E-2</v>
      </c>
      <c r="L41" s="14">
        <f t="shared" si="11"/>
        <v>11854.131712388127</v>
      </c>
      <c r="M41" s="14">
        <f t="shared" si="12"/>
        <v>17279.016587611874</v>
      </c>
      <c r="N41" s="14">
        <f t="shared" si="5"/>
        <v>17279.016587611874</v>
      </c>
    </row>
    <row r="42" spans="2:14" x14ac:dyDescent="0.25">
      <c r="B42" s="8">
        <v>39</v>
      </c>
      <c r="C42" s="3">
        <v>3004</v>
      </c>
      <c r="D42" s="2" t="s">
        <v>88</v>
      </c>
      <c r="E42" s="9">
        <v>41274</v>
      </c>
      <c r="F42" s="10">
        <v>43619</v>
      </c>
      <c r="G42" s="18">
        <f t="shared" si="9"/>
        <v>6.4246575342465757</v>
      </c>
      <c r="H42" s="8">
        <v>20</v>
      </c>
      <c r="I42" s="14">
        <v>1290178.99</v>
      </c>
      <c r="J42" s="31">
        <f>I42*1.2</f>
        <v>1548214.7879999999</v>
      </c>
      <c r="K42" s="35">
        <f t="shared" si="10"/>
        <v>4.7500000000000001E-2</v>
      </c>
      <c r="L42" s="14">
        <f t="shared" si="11"/>
        <v>472470.61561191786</v>
      </c>
      <c r="M42" s="14">
        <f t="shared" si="12"/>
        <v>1075744.1723880821</v>
      </c>
      <c r="N42" s="14">
        <f t="shared" si="5"/>
        <v>1075744.1723880821</v>
      </c>
    </row>
    <row r="43" spans="2:14" x14ac:dyDescent="0.25">
      <c r="B43" s="8">
        <v>40</v>
      </c>
      <c r="C43" s="3">
        <v>3004</v>
      </c>
      <c r="D43" s="2" t="s">
        <v>89</v>
      </c>
      <c r="E43" s="9">
        <v>41274</v>
      </c>
      <c r="F43" s="10">
        <v>43619</v>
      </c>
      <c r="G43" s="18">
        <f t="shared" si="9"/>
        <v>6.4246575342465757</v>
      </c>
      <c r="H43" s="8">
        <v>10</v>
      </c>
      <c r="I43" s="14">
        <v>10618.19</v>
      </c>
      <c r="J43" s="14">
        <f t="shared" si="13"/>
        <v>10618.19</v>
      </c>
      <c r="K43" s="35">
        <f t="shared" si="10"/>
        <v>9.5000000000000001E-2</v>
      </c>
      <c r="L43" s="14">
        <f t="shared" si="11"/>
        <v>6480.7322664383564</v>
      </c>
      <c r="M43" s="14">
        <f t="shared" si="12"/>
        <v>4137.4577335616441</v>
      </c>
      <c r="N43" s="14">
        <f t="shared" si="5"/>
        <v>4137.4577335616441</v>
      </c>
    </row>
    <row r="44" spans="2:14" x14ac:dyDescent="0.25">
      <c r="B44" s="8">
        <v>41</v>
      </c>
      <c r="C44" s="3">
        <v>3004</v>
      </c>
      <c r="D44" s="2" t="s">
        <v>90</v>
      </c>
      <c r="E44" s="9">
        <v>41274</v>
      </c>
      <c r="F44" s="10">
        <v>43619</v>
      </c>
      <c r="G44" s="18">
        <f t="shared" si="9"/>
        <v>6.4246575342465757</v>
      </c>
      <c r="H44" s="8">
        <v>10</v>
      </c>
      <c r="I44" s="14">
        <v>12741.83</v>
      </c>
      <c r="J44" s="14">
        <f t="shared" si="13"/>
        <v>12741.83</v>
      </c>
      <c r="K44" s="35">
        <f t="shared" si="10"/>
        <v>9.5000000000000001E-2</v>
      </c>
      <c r="L44" s="14">
        <f t="shared" si="11"/>
        <v>7776.8799404109595</v>
      </c>
      <c r="M44" s="14">
        <f t="shared" si="12"/>
        <v>4964.9500595890404</v>
      </c>
      <c r="N44" s="14">
        <f t="shared" si="5"/>
        <v>4964.9500595890404</v>
      </c>
    </row>
    <row r="45" spans="2:14" x14ac:dyDescent="0.25">
      <c r="B45" s="8">
        <v>42</v>
      </c>
      <c r="C45" s="3">
        <v>3004</v>
      </c>
      <c r="D45" s="2" t="s">
        <v>91</v>
      </c>
      <c r="E45" s="9">
        <v>41364</v>
      </c>
      <c r="F45" s="10">
        <v>43619</v>
      </c>
      <c r="G45" s="18">
        <f t="shared" si="9"/>
        <v>6.1780821917808222</v>
      </c>
      <c r="H45" s="8">
        <v>15</v>
      </c>
      <c r="I45" s="14">
        <v>594649.30000000005</v>
      </c>
      <c r="J45" s="14">
        <f>I45*1.2</f>
        <v>713579.16</v>
      </c>
      <c r="K45" s="35">
        <f t="shared" si="10"/>
        <v>6.3333333333333325E-2</v>
      </c>
      <c r="L45" s="14">
        <f t="shared" si="11"/>
        <v>279208.21105205483</v>
      </c>
      <c r="M45" s="14">
        <f t="shared" si="12"/>
        <v>434370.9489479452</v>
      </c>
      <c r="N45" s="14">
        <f t="shared" si="5"/>
        <v>434370.9489479452</v>
      </c>
    </row>
    <row r="46" spans="2:14" x14ac:dyDescent="0.25">
      <c r="B46" s="8">
        <v>43</v>
      </c>
      <c r="C46" s="3">
        <v>3004</v>
      </c>
      <c r="D46" s="2" t="s">
        <v>93</v>
      </c>
      <c r="E46" s="9">
        <v>41455</v>
      </c>
      <c r="F46" s="10">
        <v>43619</v>
      </c>
      <c r="G46" s="18">
        <f t="shared" si="9"/>
        <v>5.9287671232876713</v>
      </c>
      <c r="H46" s="8">
        <v>15</v>
      </c>
      <c r="I46" s="14">
        <v>166500</v>
      </c>
      <c r="J46" s="14">
        <f t="shared" si="13"/>
        <v>166500</v>
      </c>
      <c r="K46" s="35">
        <f t="shared" si="10"/>
        <v>6.3333333333333325E-2</v>
      </c>
      <c r="L46" s="14">
        <f t="shared" si="11"/>
        <v>62518.849315068481</v>
      </c>
      <c r="M46" s="14">
        <f t="shared" si="12"/>
        <v>103981.15068493152</v>
      </c>
      <c r="N46" s="14">
        <f t="shared" si="5"/>
        <v>103981.15068493152</v>
      </c>
    </row>
    <row r="47" spans="2:14" x14ac:dyDescent="0.25">
      <c r="B47" s="8">
        <v>44</v>
      </c>
      <c r="C47" s="3">
        <v>3004</v>
      </c>
      <c r="D47" s="2" t="s">
        <v>95</v>
      </c>
      <c r="E47" s="9">
        <v>41528</v>
      </c>
      <c r="F47" s="10">
        <v>43619</v>
      </c>
      <c r="G47" s="18">
        <f t="shared" si="9"/>
        <v>5.7287671232876711</v>
      </c>
      <c r="H47" s="8">
        <v>10</v>
      </c>
      <c r="I47" s="14">
        <v>224540</v>
      </c>
      <c r="J47" s="14">
        <f t="shared" si="13"/>
        <v>224540</v>
      </c>
      <c r="K47" s="35">
        <f t="shared" si="10"/>
        <v>9.5000000000000001E-2</v>
      </c>
      <c r="L47" s="14">
        <f t="shared" si="11"/>
        <v>122202.05013698629</v>
      </c>
      <c r="M47" s="14">
        <f t="shared" si="12"/>
        <v>102337.94986301371</v>
      </c>
      <c r="N47" s="14">
        <f t="shared" si="5"/>
        <v>102337.94986301371</v>
      </c>
    </row>
    <row r="48" spans="2:14" x14ac:dyDescent="0.25">
      <c r="B48" s="8">
        <v>45</v>
      </c>
      <c r="C48" s="3">
        <v>3004</v>
      </c>
      <c r="D48" s="2" t="s">
        <v>97</v>
      </c>
      <c r="E48" s="9">
        <v>41487</v>
      </c>
      <c r="F48" s="10">
        <v>43619</v>
      </c>
      <c r="G48" s="18">
        <f t="shared" si="9"/>
        <v>5.8410958904109593</v>
      </c>
      <c r="H48" s="8">
        <v>18</v>
      </c>
      <c r="I48" s="14">
        <v>105732</v>
      </c>
      <c r="J48" s="14">
        <f>I48*1.06</f>
        <v>112075.92000000001</v>
      </c>
      <c r="K48" s="35">
        <f t="shared" si="10"/>
        <v>5.2777777777777778E-2</v>
      </c>
      <c r="L48" s="14">
        <f t="shared" si="11"/>
        <v>34550.771441095894</v>
      </c>
      <c r="M48" s="14">
        <f t="shared" si="12"/>
        <v>77525.148558904126</v>
      </c>
      <c r="N48" s="14">
        <f t="shared" si="5"/>
        <v>77525.148558904126</v>
      </c>
    </row>
    <row r="49" spans="2:14" x14ac:dyDescent="0.25">
      <c r="B49" s="8">
        <v>46</v>
      </c>
      <c r="C49" s="3">
        <v>3004</v>
      </c>
      <c r="D49" s="2" t="s">
        <v>91</v>
      </c>
      <c r="E49" s="9">
        <v>41500</v>
      </c>
      <c r="F49" s="10">
        <v>43619</v>
      </c>
      <c r="G49" s="18">
        <f t="shared" si="9"/>
        <v>5.8054794520547945</v>
      </c>
      <c r="H49" s="8">
        <v>15</v>
      </c>
      <c r="I49" s="14">
        <v>14151.34</v>
      </c>
      <c r="J49" s="14">
        <f>I49*1.2</f>
        <v>16981.608</v>
      </c>
      <c r="K49" s="35">
        <f t="shared" si="10"/>
        <v>6.3333333333333325E-2</v>
      </c>
      <c r="L49" s="14">
        <f t="shared" si="11"/>
        <v>6243.8038327671229</v>
      </c>
      <c r="M49" s="14">
        <f t="shared" si="12"/>
        <v>10737.804167232876</v>
      </c>
      <c r="N49" s="14">
        <f t="shared" si="5"/>
        <v>10737.804167232876</v>
      </c>
    </row>
    <row r="50" spans="2:14" x14ac:dyDescent="0.25">
      <c r="B50" s="8">
        <v>47</v>
      </c>
      <c r="C50" s="3">
        <v>3004</v>
      </c>
      <c r="D50" s="2" t="s">
        <v>99</v>
      </c>
      <c r="E50" s="9">
        <v>41487</v>
      </c>
      <c r="F50" s="10">
        <v>43619</v>
      </c>
      <c r="G50" s="18">
        <f t="shared" si="9"/>
        <v>5.8410958904109593</v>
      </c>
      <c r="H50" s="8">
        <v>15</v>
      </c>
      <c r="I50" s="14">
        <v>1045368.66</v>
      </c>
      <c r="J50" s="14">
        <f>I50*1.02</f>
        <v>1066276.0331999999</v>
      </c>
      <c r="K50" s="35">
        <f t="shared" si="10"/>
        <v>6.3333333333333325E-2</v>
      </c>
      <c r="L50" s="14">
        <f t="shared" si="11"/>
        <v>394453.96851932054</v>
      </c>
      <c r="M50" s="14">
        <f t="shared" si="12"/>
        <v>671822.06468067947</v>
      </c>
      <c r="N50" s="14">
        <f t="shared" si="5"/>
        <v>671822.06468067947</v>
      </c>
    </row>
    <row r="51" spans="2:14" x14ac:dyDescent="0.25">
      <c r="B51" s="8">
        <v>48</v>
      </c>
      <c r="C51" s="3">
        <v>3004</v>
      </c>
      <c r="D51" s="2" t="s">
        <v>101</v>
      </c>
      <c r="E51" s="9">
        <v>41518</v>
      </c>
      <c r="F51" s="10">
        <v>43619</v>
      </c>
      <c r="G51" s="18">
        <f t="shared" si="9"/>
        <v>5.7561643835616438</v>
      </c>
      <c r="H51" s="8">
        <v>15</v>
      </c>
      <c r="I51" s="14">
        <v>211808.4</v>
      </c>
      <c r="J51" s="14">
        <f>I51*1.025</f>
        <v>217103.61</v>
      </c>
      <c r="K51" s="35">
        <f t="shared" si="10"/>
        <v>6.3333333333333325E-2</v>
      </c>
      <c r="L51" s="14">
        <f t="shared" si="11"/>
        <v>79146.657603561631</v>
      </c>
      <c r="M51" s="14">
        <f t="shared" si="12"/>
        <v>137956.95239643834</v>
      </c>
      <c r="N51" s="14">
        <f t="shared" si="5"/>
        <v>137956.95239643834</v>
      </c>
    </row>
    <row r="52" spans="2:14" x14ac:dyDescent="0.25">
      <c r="B52" s="8">
        <v>49</v>
      </c>
      <c r="C52" s="3">
        <v>3004</v>
      </c>
      <c r="D52" s="2" t="s">
        <v>103</v>
      </c>
      <c r="E52" s="9">
        <v>41579</v>
      </c>
      <c r="F52" s="10">
        <v>43619</v>
      </c>
      <c r="G52" s="18">
        <f t="shared" si="9"/>
        <v>5.5890410958904111</v>
      </c>
      <c r="H52" s="8">
        <v>10</v>
      </c>
      <c r="I52" s="14">
        <v>85680</v>
      </c>
      <c r="J52" s="14">
        <f t="shared" si="13"/>
        <v>85680</v>
      </c>
      <c r="K52" s="35">
        <f t="shared" si="10"/>
        <v>9.5000000000000001E-2</v>
      </c>
      <c r="L52" s="14">
        <f t="shared" si="11"/>
        <v>45492.558904109595</v>
      </c>
      <c r="M52" s="14">
        <f t="shared" si="12"/>
        <v>40187.441095890405</v>
      </c>
      <c r="N52" s="14">
        <f t="shared" si="5"/>
        <v>40187.441095890405</v>
      </c>
    </row>
    <row r="53" spans="2:14" x14ac:dyDescent="0.25">
      <c r="B53" s="8">
        <v>50</v>
      </c>
      <c r="C53" s="3">
        <v>3004</v>
      </c>
      <c r="D53" s="2" t="s">
        <v>105</v>
      </c>
      <c r="E53" s="9">
        <v>41548</v>
      </c>
      <c r="F53" s="10">
        <v>43619</v>
      </c>
      <c r="G53" s="18">
        <f t="shared" si="9"/>
        <v>5.6739726027397257</v>
      </c>
      <c r="H53" s="8">
        <v>10</v>
      </c>
      <c r="I53" s="14">
        <v>394515.43</v>
      </c>
      <c r="J53" s="14">
        <f t="shared" si="13"/>
        <v>394515.43</v>
      </c>
      <c r="K53" s="35">
        <f t="shared" si="10"/>
        <v>9.5000000000000001E-2</v>
      </c>
      <c r="L53" s="14">
        <f t="shared" si="11"/>
        <v>212654.6254119178</v>
      </c>
      <c r="M53" s="14">
        <f t="shared" si="12"/>
        <v>181860.80458808219</v>
      </c>
      <c r="N53" s="14">
        <f t="shared" si="5"/>
        <v>181860.80458808219</v>
      </c>
    </row>
    <row r="54" spans="2:14" x14ac:dyDescent="0.25">
      <c r="B54" s="8">
        <v>51</v>
      </c>
      <c r="C54" s="3">
        <v>3004</v>
      </c>
      <c r="D54" s="2" t="s">
        <v>107</v>
      </c>
      <c r="E54" s="9">
        <v>41640</v>
      </c>
      <c r="F54" s="10">
        <v>43619</v>
      </c>
      <c r="G54" s="18">
        <f t="shared" si="9"/>
        <v>5.4219178082191783</v>
      </c>
      <c r="H54" s="8">
        <v>15</v>
      </c>
      <c r="I54" s="14">
        <v>210095</v>
      </c>
      <c r="J54" s="14">
        <f>I54*1.04</f>
        <v>218498.80000000002</v>
      </c>
      <c r="K54" s="35">
        <f t="shared" si="10"/>
        <v>6.3333333333333325E-2</v>
      </c>
      <c r="L54" s="14">
        <f t="shared" si="11"/>
        <v>75029.893870319633</v>
      </c>
      <c r="M54" s="14">
        <f t="shared" si="12"/>
        <v>143468.9061296804</v>
      </c>
      <c r="N54" s="14">
        <f t="shared" si="5"/>
        <v>143468.9061296804</v>
      </c>
    </row>
    <row r="55" spans="2:14" x14ac:dyDescent="0.25">
      <c r="B55" s="8">
        <v>52</v>
      </c>
      <c r="C55" s="3">
        <v>3004</v>
      </c>
      <c r="D55" s="2" t="s">
        <v>109</v>
      </c>
      <c r="E55" s="9">
        <v>41654</v>
      </c>
      <c r="F55" s="10">
        <v>43619</v>
      </c>
      <c r="G55" s="18">
        <f t="shared" si="9"/>
        <v>5.3835616438356162</v>
      </c>
      <c r="H55" s="8">
        <v>15</v>
      </c>
      <c r="I55" s="14">
        <v>63184</v>
      </c>
      <c r="J55" s="14">
        <f t="shared" ref="J55:J70" si="14">I55*1.04</f>
        <v>65711.360000000001</v>
      </c>
      <c r="K55" s="35">
        <f t="shared" si="10"/>
        <v>6.3333333333333325E-2</v>
      </c>
      <c r="L55" s="14">
        <f t="shared" si="11"/>
        <v>22404.873293150682</v>
      </c>
      <c r="M55" s="14">
        <f t="shared" si="12"/>
        <v>43306.486706849319</v>
      </c>
      <c r="N55" s="14">
        <f t="shared" si="5"/>
        <v>43306.486706849319</v>
      </c>
    </row>
    <row r="56" spans="2:14" x14ac:dyDescent="0.25">
      <c r="B56" s="8">
        <v>53</v>
      </c>
      <c r="C56" s="3">
        <v>3004</v>
      </c>
      <c r="D56" s="2" t="s">
        <v>111</v>
      </c>
      <c r="E56" s="9">
        <v>41666</v>
      </c>
      <c r="F56" s="10">
        <v>43619</v>
      </c>
      <c r="G56" s="18">
        <f t="shared" si="9"/>
        <v>5.3506849315068497</v>
      </c>
      <c r="H56" s="8">
        <v>18</v>
      </c>
      <c r="I56" s="14">
        <v>81375</v>
      </c>
      <c r="J56" s="14">
        <f t="shared" si="14"/>
        <v>84630</v>
      </c>
      <c r="K56" s="35">
        <f t="shared" si="10"/>
        <v>5.2777777777777778E-2</v>
      </c>
      <c r="L56" s="14">
        <f t="shared" si="11"/>
        <v>23899.280136986301</v>
      </c>
      <c r="M56" s="14">
        <f t="shared" si="12"/>
        <v>60730.719863013699</v>
      </c>
      <c r="N56" s="14">
        <f t="shared" si="5"/>
        <v>60730.719863013699</v>
      </c>
    </row>
    <row r="57" spans="2:14" x14ac:dyDescent="0.25">
      <c r="B57" s="8">
        <v>54</v>
      </c>
      <c r="C57" s="3">
        <v>3004</v>
      </c>
      <c r="D57" s="2" t="s">
        <v>113</v>
      </c>
      <c r="E57" s="9">
        <v>41671</v>
      </c>
      <c r="F57" s="10">
        <v>43619</v>
      </c>
      <c r="G57" s="18">
        <f t="shared" si="9"/>
        <v>5.3369863013698629</v>
      </c>
      <c r="H57" s="8">
        <v>15</v>
      </c>
      <c r="I57" s="14">
        <v>1916018.38</v>
      </c>
      <c r="J57" s="14">
        <f t="shared" si="14"/>
        <v>1992659.1151999999</v>
      </c>
      <c r="K57" s="35">
        <f t="shared" si="10"/>
        <v>6.3333333333333325E-2</v>
      </c>
      <c r="L57" s="14">
        <f t="shared" si="11"/>
        <v>673536.97873773868</v>
      </c>
      <c r="M57" s="14">
        <f t="shared" si="12"/>
        <v>1319122.1364622612</v>
      </c>
      <c r="N57" s="14">
        <f t="shared" si="5"/>
        <v>1319122.1364622612</v>
      </c>
    </row>
    <row r="58" spans="2:14" x14ac:dyDescent="0.25">
      <c r="B58" s="8">
        <v>55</v>
      </c>
      <c r="C58" s="3">
        <v>3004</v>
      </c>
      <c r="D58" s="2" t="s">
        <v>115</v>
      </c>
      <c r="E58" s="9">
        <v>41720</v>
      </c>
      <c r="F58" s="10">
        <v>43619</v>
      </c>
      <c r="G58" s="18">
        <f t="shared" si="9"/>
        <v>5.2027397260273975</v>
      </c>
      <c r="H58" s="8">
        <v>15</v>
      </c>
      <c r="I58" s="14">
        <v>896124.38</v>
      </c>
      <c r="J58" s="14">
        <f t="shared" si="14"/>
        <v>931969.35519999999</v>
      </c>
      <c r="K58" s="35">
        <f t="shared" si="10"/>
        <v>6.3333333333333325E-2</v>
      </c>
      <c r="L58" s="14">
        <f t="shared" si="11"/>
        <v>307090.2858901479</v>
      </c>
      <c r="M58" s="14">
        <f t="shared" si="12"/>
        <v>624879.06930985209</v>
      </c>
      <c r="N58" s="14">
        <f t="shared" si="5"/>
        <v>624879.06930985209</v>
      </c>
    </row>
    <row r="59" spans="2:14" x14ac:dyDescent="0.25">
      <c r="B59" s="8">
        <v>56</v>
      </c>
      <c r="C59" s="3">
        <v>3004</v>
      </c>
      <c r="D59" s="2" t="s">
        <v>116</v>
      </c>
      <c r="E59" s="9">
        <v>41729</v>
      </c>
      <c r="F59" s="10">
        <v>43619</v>
      </c>
      <c r="G59" s="18">
        <f t="shared" si="9"/>
        <v>5.1780821917808222</v>
      </c>
      <c r="H59" s="8">
        <v>10</v>
      </c>
      <c r="I59" s="14">
        <v>695580</v>
      </c>
      <c r="J59" s="14">
        <f t="shared" si="14"/>
        <v>723403.20000000007</v>
      </c>
      <c r="K59" s="35">
        <f t="shared" si="10"/>
        <v>9.5000000000000001E-2</v>
      </c>
      <c r="L59" s="14">
        <f t="shared" si="11"/>
        <v>355854.91660273977</v>
      </c>
      <c r="M59" s="14">
        <f t="shared" si="12"/>
        <v>367548.2833972603</v>
      </c>
      <c r="N59" s="14">
        <f t="shared" si="5"/>
        <v>367548.2833972603</v>
      </c>
    </row>
    <row r="60" spans="2:14" x14ac:dyDescent="0.25">
      <c r="B60" s="8">
        <v>57</v>
      </c>
      <c r="C60" s="3">
        <v>3004</v>
      </c>
      <c r="D60" s="2" t="s">
        <v>118</v>
      </c>
      <c r="E60" s="9">
        <v>41849</v>
      </c>
      <c r="F60" s="10">
        <v>43619</v>
      </c>
      <c r="G60" s="18">
        <f t="shared" si="9"/>
        <v>4.8493150684931505</v>
      </c>
      <c r="H60" s="8">
        <v>10</v>
      </c>
      <c r="I60" s="14">
        <v>784078.43</v>
      </c>
      <c r="J60" s="14">
        <f t="shared" si="14"/>
        <v>815441.56720000005</v>
      </c>
      <c r="K60" s="35">
        <f t="shared" si="10"/>
        <v>9.5000000000000001E-2</v>
      </c>
      <c r="L60" s="14">
        <f t="shared" si="11"/>
        <v>375661.64253336989</v>
      </c>
      <c r="M60" s="14">
        <f t="shared" si="12"/>
        <v>439779.92466663016</v>
      </c>
      <c r="N60" s="14">
        <f t="shared" si="5"/>
        <v>439779.92466663016</v>
      </c>
    </row>
    <row r="61" spans="2:14" x14ac:dyDescent="0.25">
      <c r="B61" s="8">
        <v>58</v>
      </c>
      <c r="C61" s="3">
        <v>3004</v>
      </c>
      <c r="D61" s="2" t="s">
        <v>120</v>
      </c>
      <c r="E61" s="9">
        <v>41825</v>
      </c>
      <c r="F61" s="10">
        <v>43619</v>
      </c>
      <c r="G61" s="18">
        <f t="shared" si="9"/>
        <v>4.9150684931506845</v>
      </c>
      <c r="H61" s="8">
        <v>10</v>
      </c>
      <c r="I61" s="14">
        <v>165493.01</v>
      </c>
      <c r="J61" s="14">
        <f>I61</f>
        <v>165493.01</v>
      </c>
      <c r="K61" s="35">
        <f t="shared" si="10"/>
        <v>9.5000000000000001E-2</v>
      </c>
      <c r="L61" s="14">
        <f t="shared" si="11"/>
        <v>77273.900532328757</v>
      </c>
      <c r="M61" s="14">
        <f t="shared" si="12"/>
        <v>88219.109467671253</v>
      </c>
      <c r="N61" s="14">
        <f t="shared" si="5"/>
        <v>88219.109467671253</v>
      </c>
    </row>
    <row r="62" spans="2:14" x14ac:dyDescent="0.25">
      <c r="B62" s="8">
        <v>59</v>
      </c>
      <c r="C62" s="3">
        <v>3004</v>
      </c>
      <c r="D62" s="2" t="s">
        <v>121</v>
      </c>
      <c r="E62" s="9">
        <v>41849</v>
      </c>
      <c r="F62" s="10">
        <v>43619</v>
      </c>
      <c r="G62" s="18">
        <f t="shared" si="9"/>
        <v>4.8493150684931505</v>
      </c>
      <c r="H62" s="8">
        <v>8</v>
      </c>
      <c r="I62" s="14">
        <v>46479</v>
      </c>
      <c r="J62" s="14">
        <f t="shared" si="14"/>
        <v>48338.16</v>
      </c>
      <c r="K62" s="35">
        <f t="shared" si="10"/>
        <v>0.11874999999999999</v>
      </c>
      <c r="L62" s="14">
        <f t="shared" si="11"/>
        <v>27835.827410958904</v>
      </c>
      <c r="M62" s="14">
        <f t="shared" si="12"/>
        <v>20502.3325890411</v>
      </c>
      <c r="N62" s="14">
        <f t="shared" si="5"/>
        <v>20502.3325890411</v>
      </c>
    </row>
    <row r="63" spans="2:14" x14ac:dyDescent="0.25">
      <c r="B63" s="8">
        <v>60</v>
      </c>
      <c r="C63" s="3">
        <v>3004</v>
      </c>
      <c r="D63" s="2" t="s">
        <v>123</v>
      </c>
      <c r="E63" s="9">
        <v>41827</v>
      </c>
      <c r="F63" s="10">
        <v>43619</v>
      </c>
      <c r="G63" s="18">
        <f t="shared" si="9"/>
        <v>4.9095890410958907</v>
      </c>
      <c r="H63" s="8">
        <v>8</v>
      </c>
      <c r="I63" s="14">
        <v>46251</v>
      </c>
      <c r="J63" s="14">
        <f>I63</f>
        <v>46251</v>
      </c>
      <c r="K63" s="35">
        <f t="shared" si="10"/>
        <v>0.11874999999999999</v>
      </c>
      <c r="L63" s="14">
        <f t="shared" si="11"/>
        <v>26964.966575342467</v>
      </c>
      <c r="M63" s="14">
        <f t="shared" si="12"/>
        <v>19286.033424657533</v>
      </c>
      <c r="N63" s="14">
        <f t="shared" si="5"/>
        <v>19286.033424657533</v>
      </c>
    </row>
    <row r="64" spans="2:14" x14ac:dyDescent="0.25">
      <c r="B64" s="8">
        <v>61</v>
      </c>
      <c r="C64" s="3">
        <v>3004</v>
      </c>
      <c r="D64" s="2" t="s">
        <v>125</v>
      </c>
      <c r="E64" s="9">
        <v>41850</v>
      </c>
      <c r="F64" s="10">
        <v>43619</v>
      </c>
      <c r="G64" s="18">
        <f t="shared" si="9"/>
        <v>4.8465753424657532</v>
      </c>
      <c r="H64" s="8">
        <v>10</v>
      </c>
      <c r="I64" s="14">
        <v>86845</v>
      </c>
      <c r="J64" s="14">
        <f t="shared" si="14"/>
        <v>90318.8</v>
      </c>
      <c r="K64" s="35">
        <f t="shared" si="10"/>
        <v>9.5000000000000001E-2</v>
      </c>
      <c r="L64" s="14">
        <f t="shared" si="11"/>
        <v>41585.002558904111</v>
      </c>
      <c r="M64" s="14">
        <f t="shared" si="12"/>
        <v>48733.797441095892</v>
      </c>
      <c r="N64" s="14">
        <f t="shared" si="5"/>
        <v>48733.797441095892</v>
      </c>
    </row>
    <row r="65" spans="2:14" x14ac:dyDescent="0.25">
      <c r="B65" s="8">
        <v>62</v>
      </c>
      <c r="C65" s="3">
        <v>3004</v>
      </c>
      <c r="D65" s="2" t="s">
        <v>127</v>
      </c>
      <c r="E65" s="9">
        <v>41824</v>
      </c>
      <c r="F65" s="10">
        <v>43619</v>
      </c>
      <c r="G65" s="18">
        <f t="shared" si="9"/>
        <v>4.9178082191780819</v>
      </c>
      <c r="H65" s="8">
        <v>8</v>
      </c>
      <c r="I65" s="14">
        <v>47940.01</v>
      </c>
      <c r="J65" s="14">
        <f t="shared" si="14"/>
        <v>49857.610400000005</v>
      </c>
      <c r="K65" s="35">
        <f t="shared" si="10"/>
        <v>0.11874999999999999</v>
      </c>
      <c r="L65" s="14">
        <f t="shared" si="11"/>
        <v>29116.332237876708</v>
      </c>
      <c r="M65" s="14">
        <f t="shared" si="12"/>
        <v>20741.278162123297</v>
      </c>
      <c r="N65" s="14">
        <f t="shared" si="5"/>
        <v>20741.278162123297</v>
      </c>
    </row>
    <row r="66" spans="2:14" x14ac:dyDescent="0.25">
      <c r="B66" s="8">
        <v>63</v>
      </c>
      <c r="C66" s="3">
        <v>3004</v>
      </c>
      <c r="D66" s="2" t="s">
        <v>129</v>
      </c>
      <c r="E66" s="9">
        <v>41851</v>
      </c>
      <c r="F66" s="10">
        <v>43619</v>
      </c>
      <c r="G66" s="18">
        <f t="shared" si="9"/>
        <v>4.8438356164383558</v>
      </c>
      <c r="H66" s="8">
        <v>10</v>
      </c>
      <c r="I66" s="14">
        <v>5801.25</v>
      </c>
      <c r="J66" s="14">
        <f t="shared" si="14"/>
        <v>6033.3</v>
      </c>
      <c r="K66" s="35">
        <f t="shared" si="10"/>
        <v>9.5000000000000001E-2</v>
      </c>
      <c r="L66" s="14">
        <f t="shared" si="11"/>
        <v>2776.3097753424654</v>
      </c>
      <c r="M66" s="14">
        <f t="shared" si="12"/>
        <v>3256.9902246575348</v>
      </c>
      <c r="N66" s="14">
        <f t="shared" si="5"/>
        <v>3256.9902246575348</v>
      </c>
    </row>
    <row r="67" spans="2:14" x14ac:dyDescent="0.25">
      <c r="B67" s="8">
        <v>64</v>
      </c>
      <c r="C67" s="3">
        <v>3004</v>
      </c>
      <c r="D67" s="2" t="s">
        <v>131</v>
      </c>
      <c r="E67" s="9">
        <v>41881</v>
      </c>
      <c r="F67" s="10">
        <v>43619</v>
      </c>
      <c r="G67" s="18">
        <f t="shared" si="9"/>
        <v>4.7616438356164386</v>
      </c>
      <c r="H67" s="8">
        <v>10</v>
      </c>
      <c r="I67" s="14">
        <v>139468.01</v>
      </c>
      <c r="J67" s="14">
        <f t="shared" si="14"/>
        <v>145046.7304</v>
      </c>
      <c r="K67" s="35">
        <f t="shared" si="10"/>
        <v>9.5000000000000001E-2</v>
      </c>
      <c r="L67" s="14">
        <f t="shared" si="11"/>
        <v>65612.782620120561</v>
      </c>
      <c r="M67" s="14">
        <f t="shared" si="12"/>
        <v>79433.94777987944</v>
      </c>
      <c r="N67" s="14">
        <f t="shared" si="5"/>
        <v>79433.94777987944</v>
      </c>
    </row>
    <row r="68" spans="2:14" x14ac:dyDescent="0.25">
      <c r="B68" s="8">
        <v>65</v>
      </c>
      <c r="C68" s="3">
        <v>3004</v>
      </c>
      <c r="D68" s="2" t="s">
        <v>132</v>
      </c>
      <c r="E68" s="9">
        <v>41881</v>
      </c>
      <c r="F68" s="10">
        <v>43619</v>
      </c>
      <c r="G68" s="18">
        <f t="shared" ref="G68:G93" si="15">(F68-E68)/365</f>
        <v>4.7616438356164386</v>
      </c>
      <c r="H68" s="8">
        <v>10</v>
      </c>
      <c r="I68" s="14">
        <v>563696</v>
      </c>
      <c r="J68" s="14">
        <f t="shared" si="14"/>
        <v>586243.83999999997</v>
      </c>
      <c r="K68" s="35">
        <f t="shared" ref="K68:K93" si="16">(95/H68)/100</f>
        <v>9.5000000000000001E-2</v>
      </c>
      <c r="L68" s="14">
        <f t="shared" ref="L68:L93" si="17">K68*J68*G68</f>
        <v>265191.01485589042</v>
      </c>
      <c r="M68" s="14">
        <f t="shared" ref="M68:M93" si="18">J68-L68</f>
        <v>321052.82514410955</v>
      </c>
      <c r="N68" s="14">
        <f t="shared" si="5"/>
        <v>321052.82514410955</v>
      </c>
    </row>
    <row r="69" spans="2:14" x14ac:dyDescent="0.25">
      <c r="B69" s="8">
        <v>66</v>
      </c>
      <c r="C69" s="3">
        <v>3004</v>
      </c>
      <c r="D69" s="2" t="s">
        <v>134</v>
      </c>
      <c r="E69" s="9">
        <v>41890</v>
      </c>
      <c r="F69" s="10">
        <v>43619</v>
      </c>
      <c r="G69" s="18">
        <f t="shared" si="15"/>
        <v>4.7369863013698632</v>
      </c>
      <c r="H69" s="8">
        <v>10</v>
      </c>
      <c r="I69" s="14">
        <v>248706.08</v>
      </c>
      <c r="J69" s="14">
        <f t="shared" si="14"/>
        <v>258654.32319999998</v>
      </c>
      <c r="K69" s="35">
        <f t="shared" si="16"/>
        <v>9.5000000000000001E-2</v>
      </c>
      <c r="L69" s="14">
        <f t="shared" si="17"/>
        <v>116397.98864990684</v>
      </c>
      <c r="M69" s="14">
        <f t="shared" si="18"/>
        <v>142256.33455009316</v>
      </c>
      <c r="N69" s="14">
        <f t="shared" ref="N69:N93" si="19">M69</f>
        <v>142256.33455009316</v>
      </c>
    </row>
    <row r="70" spans="2:14" x14ac:dyDescent="0.25">
      <c r="B70" s="8">
        <v>67</v>
      </c>
      <c r="C70" s="3">
        <v>3004</v>
      </c>
      <c r="D70" s="2" t="s">
        <v>136</v>
      </c>
      <c r="E70" s="9">
        <v>41852</v>
      </c>
      <c r="F70" s="10">
        <v>43619</v>
      </c>
      <c r="G70" s="18">
        <f t="shared" si="15"/>
        <v>4.8410958904109593</v>
      </c>
      <c r="H70" s="8">
        <v>10</v>
      </c>
      <c r="I70" s="14">
        <v>1937154</v>
      </c>
      <c r="J70" s="14">
        <f t="shared" si="14"/>
        <v>2014640.1600000001</v>
      </c>
      <c r="K70" s="35">
        <f t="shared" si="16"/>
        <v>9.5000000000000001E-2</v>
      </c>
      <c r="L70" s="14">
        <f t="shared" si="17"/>
        <v>926541.28892712342</v>
      </c>
      <c r="M70" s="14">
        <f t="shared" si="18"/>
        <v>1088098.8710728767</v>
      </c>
      <c r="N70" s="14">
        <f t="shared" si="19"/>
        <v>1088098.8710728767</v>
      </c>
    </row>
    <row r="71" spans="2:14" x14ac:dyDescent="0.25">
      <c r="B71" s="8">
        <v>68</v>
      </c>
      <c r="C71" s="3">
        <v>3004</v>
      </c>
      <c r="D71" s="2" t="s">
        <v>138</v>
      </c>
      <c r="E71" s="9">
        <v>41906</v>
      </c>
      <c r="F71" s="10">
        <v>43619</v>
      </c>
      <c r="G71" s="18">
        <f t="shared" si="15"/>
        <v>4.6931506849315072</v>
      </c>
      <c r="H71" s="8">
        <v>10</v>
      </c>
      <c r="I71" s="14">
        <v>173400</v>
      </c>
      <c r="J71" s="14">
        <f t="shared" ref="J71:J93" si="20">I71</f>
        <v>173400</v>
      </c>
      <c r="K71" s="35">
        <f t="shared" si="16"/>
        <v>9.5000000000000001E-2</v>
      </c>
      <c r="L71" s="14">
        <f t="shared" si="17"/>
        <v>77310.271232876723</v>
      </c>
      <c r="M71" s="14">
        <f t="shared" si="18"/>
        <v>96089.728767123277</v>
      </c>
      <c r="N71" s="14">
        <f t="shared" si="19"/>
        <v>96089.728767123277</v>
      </c>
    </row>
    <row r="72" spans="2:14" x14ac:dyDescent="0.25">
      <c r="B72" s="8">
        <v>69</v>
      </c>
      <c r="C72" s="3">
        <v>3004</v>
      </c>
      <c r="D72" s="2" t="s">
        <v>140</v>
      </c>
      <c r="E72" s="9">
        <v>42038</v>
      </c>
      <c r="F72" s="10">
        <v>43619</v>
      </c>
      <c r="G72" s="18">
        <f t="shared" si="15"/>
        <v>4.3315068493150681</v>
      </c>
      <c r="H72" s="8">
        <v>10</v>
      </c>
      <c r="I72" s="14">
        <v>620057.4</v>
      </c>
      <c r="J72" s="14">
        <f>I72*1.02</f>
        <v>632458.54800000007</v>
      </c>
      <c r="K72" s="35">
        <f t="shared" si="16"/>
        <v>9.5000000000000001E-2</v>
      </c>
      <c r="L72" s="14">
        <f t="shared" si="17"/>
        <v>260252.36059413699</v>
      </c>
      <c r="M72" s="14">
        <f t="shared" si="18"/>
        <v>372206.18740586308</v>
      </c>
      <c r="N72" s="14">
        <f t="shared" si="19"/>
        <v>372206.18740586308</v>
      </c>
    </row>
    <row r="73" spans="2:14" x14ac:dyDescent="0.25">
      <c r="B73" s="8">
        <v>70</v>
      </c>
      <c r="C73" s="3">
        <v>3004</v>
      </c>
      <c r="D73" s="2" t="s">
        <v>142</v>
      </c>
      <c r="E73" s="9">
        <v>42217</v>
      </c>
      <c r="F73" s="10">
        <v>43619</v>
      </c>
      <c r="G73" s="18">
        <f t="shared" si="15"/>
        <v>3.8410958904109589</v>
      </c>
      <c r="H73" s="8">
        <v>10</v>
      </c>
      <c r="I73" s="14">
        <v>174323.55</v>
      </c>
      <c r="J73" s="14">
        <f>I73*1.05</f>
        <v>183039.72750000001</v>
      </c>
      <c r="K73" s="35">
        <f t="shared" si="16"/>
        <v>9.5000000000000001E-2</v>
      </c>
      <c r="L73" s="14">
        <f t="shared" si="17"/>
        <v>66791.94878280822</v>
      </c>
      <c r="M73" s="14">
        <f t="shared" si="18"/>
        <v>116247.77871719179</v>
      </c>
      <c r="N73" s="14">
        <f t="shared" si="19"/>
        <v>116247.77871719179</v>
      </c>
    </row>
    <row r="74" spans="2:14" x14ac:dyDescent="0.25">
      <c r="B74" s="8">
        <v>71</v>
      </c>
      <c r="C74" s="3">
        <v>3004</v>
      </c>
      <c r="D74" s="2" t="s">
        <v>144</v>
      </c>
      <c r="E74" s="9">
        <v>42339</v>
      </c>
      <c r="F74" s="10">
        <v>43619</v>
      </c>
      <c r="G74" s="18">
        <f t="shared" si="15"/>
        <v>3.506849315068493</v>
      </c>
      <c r="H74" s="8">
        <v>18</v>
      </c>
      <c r="I74" s="14">
        <v>223455.75</v>
      </c>
      <c r="J74" s="14">
        <f>I74*1.05</f>
        <v>234628.53750000001</v>
      </c>
      <c r="K74" s="35">
        <f t="shared" si="16"/>
        <v>5.2777777777777778E-2</v>
      </c>
      <c r="L74" s="14">
        <f t="shared" si="17"/>
        <v>43425.921095890415</v>
      </c>
      <c r="M74" s="14">
        <f t="shared" si="18"/>
        <v>191202.61640410958</v>
      </c>
      <c r="N74" s="14">
        <f t="shared" si="19"/>
        <v>191202.61640410958</v>
      </c>
    </row>
    <row r="75" spans="2:14" x14ac:dyDescent="0.25">
      <c r="B75" s="8">
        <v>72</v>
      </c>
      <c r="C75" s="3">
        <v>3004</v>
      </c>
      <c r="D75" s="2" t="s">
        <v>146</v>
      </c>
      <c r="E75" s="9">
        <v>42401</v>
      </c>
      <c r="F75" s="10">
        <v>43619</v>
      </c>
      <c r="G75" s="18">
        <f t="shared" si="15"/>
        <v>3.3369863013698629</v>
      </c>
      <c r="H75" s="8">
        <v>10</v>
      </c>
      <c r="I75" s="14">
        <v>160650.01</v>
      </c>
      <c r="J75" s="14">
        <f t="shared" si="20"/>
        <v>160650.01</v>
      </c>
      <c r="K75" s="35">
        <f t="shared" si="16"/>
        <v>9.5000000000000001E-2</v>
      </c>
      <c r="L75" s="14">
        <f t="shared" si="17"/>
        <v>50928.253855068499</v>
      </c>
      <c r="M75" s="14">
        <f t="shared" si="18"/>
        <v>109721.75614493151</v>
      </c>
      <c r="N75" s="14">
        <f t="shared" si="19"/>
        <v>109721.75614493151</v>
      </c>
    </row>
    <row r="76" spans="2:14" x14ac:dyDescent="0.25">
      <c r="B76" s="8">
        <v>73</v>
      </c>
      <c r="C76" s="3">
        <v>3004</v>
      </c>
      <c r="D76" s="2" t="s">
        <v>147</v>
      </c>
      <c r="E76" s="9">
        <v>42401</v>
      </c>
      <c r="F76" s="10">
        <v>43619</v>
      </c>
      <c r="G76" s="18">
        <f t="shared" si="15"/>
        <v>3.3369863013698629</v>
      </c>
      <c r="H76" s="8">
        <v>10</v>
      </c>
      <c r="I76" s="14">
        <v>355725.01</v>
      </c>
      <c r="J76" s="14">
        <f t="shared" si="20"/>
        <v>355725.01</v>
      </c>
      <c r="K76" s="35">
        <f t="shared" si="16"/>
        <v>9.5000000000000001E-2</v>
      </c>
      <c r="L76" s="14">
        <f t="shared" si="17"/>
        <v>112769.70111534247</v>
      </c>
      <c r="M76" s="14">
        <f t="shared" si="18"/>
        <v>242955.30888465754</v>
      </c>
      <c r="N76" s="14">
        <f t="shared" si="19"/>
        <v>242955.30888465754</v>
      </c>
    </row>
    <row r="77" spans="2:14" x14ac:dyDescent="0.25">
      <c r="B77" s="8">
        <v>74</v>
      </c>
      <c r="C77" s="3">
        <v>3004</v>
      </c>
      <c r="D77" s="2" t="s">
        <v>149</v>
      </c>
      <c r="E77" s="9">
        <v>42425</v>
      </c>
      <c r="F77" s="10">
        <v>43619</v>
      </c>
      <c r="G77" s="18">
        <f t="shared" si="15"/>
        <v>3.2712328767123289</v>
      </c>
      <c r="H77" s="8">
        <v>20</v>
      </c>
      <c r="I77" s="14">
        <v>321820.82</v>
      </c>
      <c r="J77" s="14">
        <f>I77*1.1</f>
        <v>354002.90200000006</v>
      </c>
      <c r="K77" s="35">
        <f t="shared" si="16"/>
        <v>4.7500000000000001E-2</v>
      </c>
      <c r="L77" s="14">
        <f t="shared" si="17"/>
        <v>55006.231745013712</v>
      </c>
      <c r="M77" s="14">
        <f t="shared" si="18"/>
        <v>298996.67025498633</v>
      </c>
      <c r="N77" s="14">
        <f t="shared" si="19"/>
        <v>298996.67025498633</v>
      </c>
    </row>
    <row r="78" spans="2:14" x14ac:dyDescent="0.25">
      <c r="B78" s="8">
        <v>75</v>
      </c>
      <c r="C78" s="3">
        <v>3004</v>
      </c>
      <c r="D78" s="2" t="s">
        <v>151</v>
      </c>
      <c r="E78" s="9">
        <v>42522</v>
      </c>
      <c r="F78" s="10">
        <v>43619</v>
      </c>
      <c r="G78" s="18">
        <f t="shared" si="15"/>
        <v>3.0054794520547947</v>
      </c>
      <c r="H78" s="8">
        <v>10</v>
      </c>
      <c r="I78" s="14">
        <v>6041.25</v>
      </c>
      <c r="J78" s="14">
        <f t="shared" si="20"/>
        <v>6041.25</v>
      </c>
      <c r="K78" s="35">
        <f t="shared" si="16"/>
        <v>9.5000000000000001E-2</v>
      </c>
      <c r="L78" s="14">
        <f t="shared" si="17"/>
        <v>1724.9010102739728</v>
      </c>
      <c r="M78" s="14">
        <f t="shared" si="18"/>
        <v>4316.348989726027</v>
      </c>
      <c r="N78" s="14">
        <f t="shared" si="19"/>
        <v>4316.348989726027</v>
      </c>
    </row>
    <row r="79" spans="2:14" x14ac:dyDescent="0.25">
      <c r="B79" s="8">
        <v>76</v>
      </c>
      <c r="C79" s="3">
        <v>3004</v>
      </c>
      <c r="D79" s="2" t="s">
        <v>152</v>
      </c>
      <c r="E79" s="9">
        <v>42522</v>
      </c>
      <c r="F79" s="10">
        <v>43619</v>
      </c>
      <c r="G79" s="18">
        <f t="shared" si="15"/>
        <v>3.0054794520547947</v>
      </c>
      <c r="H79" s="8">
        <v>5</v>
      </c>
      <c r="I79" s="14">
        <v>10000</v>
      </c>
      <c r="J79" s="14">
        <f t="shared" si="20"/>
        <v>10000</v>
      </c>
      <c r="K79" s="35">
        <f t="shared" si="16"/>
        <v>0.19</v>
      </c>
      <c r="L79" s="14">
        <f t="shared" si="17"/>
        <v>5710.41095890411</v>
      </c>
      <c r="M79" s="14">
        <f t="shared" si="18"/>
        <v>4289.58904109589</v>
      </c>
      <c r="N79" s="14">
        <f t="shared" si="19"/>
        <v>4289.58904109589</v>
      </c>
    </row>
    <row r="80" spans="2:14" x14ac:dyDescent="0.25">
      <c r="B80" s="8">
        <v>77</v>
      </c>
      <c r="C80" s="3">
        <v>3004</v>
      </c>
      <c r="D80" s="2" t="s">
        <v>154</v>
      </c>
      <c r="E80" s="9">
        <v>42527</v>
      </c>
      <c r="F80" s="10">
        <v>43619</v>
      </c>
      <c r="G80" s="18">
        <f t="shared" si="15"/>
        <v>2.9917808219178084</v>
      </c>
      <c r="H80" s="8">
        <v>18</v>
      </c>
      <c r="I80" s="14">
        <v>255000</v>
      </c>
      <c r="J80" s="14">
        <f>I80*1.07</f>
        <v>272850</v>
      </c>
      <c r="K80" s="35">
        <f t="shared" si="16"/>
        <v>5.2777777777777778E-2</v>
      </c>
      <c r="L80" s="14">
        <f t="shared" si="17"/>
        <v>43082.890410958906</v>
      </c>
      <c r="M80" s="14">
        <f t="shared" si="18"/>
        <v>229767.10958904109</v>
      </c>
      <c r="N80" s="14">
        <f t="shared" si="19"/>
        <v>229767.10958904109</v>
      </c>
    </row>
    <row r="81" spans="2:14" x14ac:dyDescent="0.25">
      <c r="B81" s="8">
        <v>78</v>
      </c>
      <c r="C81" s="3">
        <v>3004</v>
      </c>
      <c r="D81" s="2" t="s">
        <v>67</v>
      </c>
      <c r="E81" s="9">
        <v>42675</v>
      </c>
      <c r="F81" s="10">
        <v>43619</v>
      </c>
      <c r="G81" s="18">
        <f t="shared" si="15"/>
        <v>2.5863013698630137</v>
      </c>
      <c r="H81" s="8">
        <v>25</v>
      </c>
      <c r="I81" s="14">
        <v>7825656.2999999998</v>
      </c>
      <c r="J81" s="14">
        <f>I81*1.07</f>
        <v>8373452.2410000004</v>
      </c>
      <c r="K81" s="35">
        <f t="shared" si="16"/>
        <v>3.7999999999999999E-2</v>
      </c>
      <c r="L81" s="14">
        <f t="shared" si="17"/>
        <v>822938.29805247113</v>
      </c>
      <c r="M81" s="14">
        <f t="shared" si="18"/>
        <v>7550513.9429475293</v>
      </c>
      <c r="N81" s="14">
        <f t="shared" si="19"/>
        <v>7550513.9429475293</v>
      </c>
    </row>
    <row r="82" spans="2:14" x14ac:dyDescent="0.25">
      <c r="B82" s="8">
        <v>79</v>
      </c>
      <c r="C82" s="3">
        <v>3004</v>
      </c>
      <c r="D82" s="2" t="s">
        <v>157</v>
      </c>
      <c r="E82" s="9">
        <v>42825</v>
      </c>
      <c r="F82" s="10">
        <v>43619</v>
      </c>
      <c r="G82" s="18">
        <f t="shared" si="15"/>
        <v>2.1753424657534248</v>
      </c>
      <c r="H82" s="8">
        <v>10</v>
      </c>
      <c r="I82" s="14">
        <v>13199</v>
      </c>
      <c r="J82" s="14">
        <f>I82*1.04</f>
        <v>13726.960000000001</v>
      </c>
      <c r="K82" s="35">
        <f t="shared" si="16"/>
        <v>9.5000000000000001E-2</v>
      </c>
      <c r="L82" s="14">
        <f t="shared" si="17"/>
        <v>2836.7797063013704</v>
      </c>
      <c r="M82" s="14">
        <f t="shared" si="18"/>
        <v>10890.180293698631</v>
      </c>
      <c r="N82" s="14">
        <f t="shared" si="19"/>
        <v>10890.180293698631</v>
      </c>
    </row>
    <row r="83" spans="2:14" x14ac:dyDescent="0.25">
      <c r="B83" s="8">
        <v>80</v>
      </c>
      <c r="C83" s="3">
        <v>3004</v>
      </c>
      <c r="D83" s="2" t="s">
        <v>159</v>
      </c>
      <c r="E83" s="9">
        <v>42979</v>
      </c>
      <c r="F83" s="10">
        <v>43619</v>
      </c>
      <c r="G83" s="18">
        <f t="shared" si="15"/>
        <v>1.7534246575342465</v>
      </c>
      <c r="H83" s="8">
        <v>18</v>
      </c>
      <c r="I83" s="14">
        <v>102000</v>
      </c>
      <c r="J83" s="14">
        <f>I83*1.07</f>
        <v>109140</v>
      </c>
      <c r="K83" s="35">
        <f t="shared" si="16"/>
        <v>5.2777777777777778E-2</v>
      </c>
      <c r="L83" s="14">
        <f t="shared" si="17"/>
        <v>10100.018264840182</v>
      </c>
      <c r="M83" s="14">
        <f t="shared" si="18"/>
        <v>99039.981735159818</v>
      </c>
      <c r="N83" s="14">
        <f t="shared" si="19"/>
        <v>99039.981735159818</v>
      </c>
    </row>
    <row r="84" spans="2:14" x14ac:dyDescent="0.25">
      <c r="B84" s="8">
        <v>81</v>
      </c>
      <c r="C84" s="3">
        <v>3004</v>
      </c>
      <c r="D84" s="2" t="s">
        <v>161</v>
      </c>
      <c r="E84" s="9">
        <v>43181</v>
      </c>
      <c r="F84" s="10">
        <v>43619</v>
      </c>
      <c r="G84" s="18">
        <f t="shared" si="15"/>
        <v>1.2</v>
      </c>
      <c r="H84" s="8">
        <v>15</v>
      </c>
      <c r="I84" s="14">
        <v>23650.03</v>
      </c>
      <c r="J84" s="14">
        <f t="shared" si="20"/>
        <v>23650.03</v>
      </c>
      <c r="K84" s="35">
        <f t="shared" si="16"/>
        <v>6.3333333333333325E-2</v>
      </c>
      <c r="L84" s="14">
        <f t="shared" si="17"/>
        <v>1797.4022799999996</v>
      </c>
      <c r="M84" s="14">
        <f t="shared" si="18"/>
        <v>21852.62772</v>
      </c>
      <c r="N84" s="14">
        <f t="shared" si="19"/>
        <v>21852.62772</v>
      </c>
    </row>
    <row r="85" spans="2:14" x14ac:dyDescent="0.25">
      <c r="B85" s="8">
        <v>82</v>
      </c>
      <c r="C85" s="3">
        <v>3004</v>
      </c>
      <c r="D85" s="2" t="s">
        <v>163</v>
      </c>
      <c r="E85" s="9">
        <v>43373</v>
      </c>
      <c r="F85" s="10">
        <v>43619</v>
      </c>
      <c r="G85" s="18">
        <f t="shared" si="15"/>
        <v>0.67397260273972603</v>
      </c>
      <c r="H85" s="8">
        <v>18</v>
      </c>
      <c r="I85" s="14">
        <v>62428.04</v>
      </c>
      <c r="J85" s="14">
        <f>I85*1.014</f>
        <v>63302.03256</v>
      </c>
      <c r="K85" s="35">
        <f t="shared" si="16"/>
        <v>5.2777777777777778E-2</v>
      </c>
      <c r="L85" s="14">
        <f t="shared" si="17"/>
        <v>2251.702436723288</v>
      </c>
      <c r="M85" s="14">
        <f t="shared" si="18"/>
        <v>61050.330123276712</v>
      </c>
      <c r="N85" s="14">
        <f t="shared" si="19"/>
        <v>61050.330123276712</v>
      </c>
    </row>
    <row r="86" spans="2:14" x14ac:dyDescent="0.25">
      <c r="B86" s="8">
        <v>83</v>
      </c>
      <c r="C86" s="3">
        <v>3004</v>
      </c>
      <c r="D86" s="2" t="s">
        <v>164</v>
      </c>
      <c r="E86" s="9">
        <v>41729</v>
      </c>
      <c r="F86" s="10">
        <v>43619</v>
      </c>
      <c r="G86" s="18">
        <f t="shared" si="15"/>
        <v>5.1780821917808222</v>
      </c>
      <c r="H86" s="8">
        <v>15</v>
      </c>
      <c r="I86" s="14">
        <v>275655</v>
      </c>
      <c r="J86" s="14">
        <f>I86*1.08</f>
        <v>297707.40000000002</v>
      </c>
      <c r="K86" s="35">
        <f t="shared" si="16"/>
        <v>6.3333333333333325E-2</v>
      </c>
      <c r="L86" s="14">
        <f t="shared" si="17"/>
        <v>97631.714465753423</v>
      </c>
      <c r="M86" s="14">
        <f t="shared" si="18"/>
        <v>200075.68553424662</v>
      </c>
      <c r="N86" s="14">
        <f t="shared" si="19"/>
        <v>200075.68553424662</v>
      </c>
    </row>
    <row r="87" spans="2:14" x14ac:dyDescent="0.25">
      <c r="B87" s="8">
        <v>84</v>
      </c>
      <c r="C87" s="3">
        <v>3004</v>
      </c>
      <c r="D87" s="2" t="s">
        <v>165</v>
      </c>
      <c r="E87" s="9">
        <v>41729</v>
      </c>
      <c r="F87" s="10">
        <v>43619</v>
      </c>
      <c r="G87" s="18">
        <f t="shared" si="15"/>
        <v>5.1780821917808222</v>
      </c>
      <c r="H87" s="8">
        <v>15</v>
      </c>
      <c r="I87" s="14">
        <v>572710.35</v>
      </c>
      <c r="J87" s="14">
        <f>I87*1.06</f>
        <v>607072.97100000002</v>
      </c>
      <c r="K87" s="35">
        <f t="shared" si="16"/>
        <v>6.3333333333333325E-2</v>
      </c>
      <c r="L87" s="14">
        <f t="shared" si="17"/>
        <v>199086.67021561641</v>
      </c>
      <c r="M87" s="14">
        <f t="shared" si="18"/>
        <v>407986.30078438361</v>
      </c>
      <c r="N87" s="14">
        <f t="shared" si="19"/>
        <v>407986.30078438361</v>
      </c>
    </row>
    <row r="88" spans="2:14" x14ac:dyDescent="0.25">
      <c r="B88" s="8">
        <v>85</v>
      </c>
      <c r="C88" s="3">
        <v>3004</v>
      </c>
      <c r="D88" s="2" t="s">
        <v>166</v>
      </c>
      <c r="E88" s="9">
        <v>41729</v>
      </c>
      <c r="F88" s="10">
        <v>43619</v>
      </c>
      <c r="G88" s="18">
        <f t="shared" si="15"/>
        <v>5.1780821917808222</v>
      </c>
      <c r="H88" s="8">
        <v>15</v>
      </c>
      <c r="I88" s="14">
        <v>349520.43</v>
      </c>
      <c r="J88" s="14">
        <f t="shared" si="20"/>
        <v>349520.43</v>
      </c>
      <c r="K88" s="35">
        <f t="shared" si="16"/>
        <v>6.3333333333333325E-2</v>
      </c>
      <c r="L88" s="14">
        <f t="shared" si="17"/>
        <v>114623.54923561643</v>
      </c>
      <c r="M88" s="14">
        <f t="shared" si="18"/>
        <v>234896.88076438356</v>
      </c>
      <c r="N88" s="14">
        <f t="shared" si="19"/>
        <v>234896.88076438356</v>
      </c>
    </row>
    <row r="89" spans="2:14" x14ac:dyDescent="0.25">
      <c r="B89" s="8">
        <v>86</v>
      </c>
      <c r="C89" s="3">
        <v>3004</v>
      </c>
      <c r="D89" s="2" t="s">
        <v>167</v>
      </c>
      <c r="E89" s="9">
        <v>41729</v>
      </c>
      <c r="F89" s="10">
        <v>43619</v>
      </c>
      <c r="G89" s="18">
        <f t="shared" si="15"/>
        <v>5.1780821917808222</v>
      </c>
      <c r="H89" s="8">
        <v>18</v>
      </c>
      <c r="I89" s="14">
        <v>5996973.2000000002</v>
      </c>
      <c r="J89" s="14">
        <f>I89*1.07</f>
        <v>6416761.324000001</v>
      </c>
      <c r="K89" s="35">
        <f t="shared" si="16"/>
        <v>5.2777777777777778E-2</v>
      </c>
      <c r="L89" s="14">
        <f t="shared" si="17"/>
        <v>1753621.759093151</v>
      </c>
      <c r="M89" s="14">
        <f t="shared" si="18"/>
        <v>4663139.5649068505</v>
      </c>
      <c r="N89" s="14">
        <f t="shared" si="19"/>
        <v>4663139.5649068505</v>
      </c>
    </row>
    <row r="90" spans="2:14" x14ac:dyDescent="0.25">
      <c r="B90" s="8">
        <v>87</v>
      </c>
      <c r="C90" s="3">
        <v>3004</v>
      </c>
      <c r="D90" s="2" t="s">
        <v>168</v>
      </c>
      <c r="E90" s="9">
        <v>41729</v>
      </c>
      <c r="F90" s="10">
        <v>43619</v>
      </c>
      <c r="G90" s="18">
        <f t="shared" si="15"/>
        <v>5.1780821917808222</v>
      </c>
      <c r="H90" s="8">
        <v>15</v>
      </c>
      <c r="I90" s="14">
        <v>578036.55000000005</v>
      </c>
      <c r="J90" s="14">
        <f t="shared" si="20"/>
        <v>578036.55000000005</v>
      </c>
      <c r="K90" s="35">
        <f t="shared" si="16"/>
        <v>6.3333333333333325E-2</v>
      </c>
      <c r="L90" s="14">
        <f t="shared" si="17"/>
        <v>189564.31516438353</v>
      </c>
      <c r="M90" s="14">
        <f t="shared" si="18"/>
        <v>388472.23483561655</v>
      </c>
      <c r="N90" s="14">
        <f t="shared" si="19"/>
        <v>388472.23483561655</v>
      </c>
    </row>
    <row r="91" spans="2:14" x14ac:dyDescent="0.25">
      <c r="B91" s="8">
        <v>88</v>
      </c>
      <c r="C91" s="3">
        <v>3004</v>
      </c>
      <c r="D91" s="2" t="s">
        <v>169</v>
      </c>
      <c r="E91" s="9">
        <v>41729</v>
      </c>
      <c r="F91" s="10">
        <v>43619</v>
      </c>
      <c r="G91" s="18">
        <f t="shared" si="15"/>
        <v>5.1780821917808222</v>
      </c>
      <c r="H91" s="8">
        <v>15</v>
      </c>
      <c r="I91" s="14">
        <v>1319625</v>
      </c>
      <c r="J91" s="14">
        <f t="shared" si="20"/>
        <v>1319625</v>
      </c>
      <c r="K91" s="35">
        <f t="shared" si="16"/>
        <v>6.3333333333333325E-2</v>
      </c>
      <c r="L91" s="14">
        <f t="shared" si="17"/>
        <v>432764.69178082189</v>
      </c>
      <c r="M91" s="14">
        <f t="shared" si="18"/>
        <v>886860.30821917811</v>
      </c>
      <c r="N91" s="14">
        <f t="shared" si="19"/>
        <v>886860.30821917811</v>
      </c>
    </row>
    <row r="92" spans="2:14" x14ac:dyDescent="0.25">
      <c r="B92" s="8">
        <v>89</v>
      </c>
      <c r="C92" s="3">
        <v>3004</v>
      </c>
      <c r="D92" s="2" t="s">
        <v>170</v>
      </c>
      <c r="E92" s="9">
        <v>42339</v>
      </c>
      <c r="F92" s="10">
        <v>43619</v>
      </c>
      <c r="G92" s="18">
        <f t="shared" si="15"/>
        <v>3.506849315068493</v>
      </c>
      <c r="H92" s="8">
        <v>15</v>
      </c>
      <c r="I92" s="14">
        <v>589491.47</v>
      </c>
      <c r="J92" s="14">
        <f>I92*1.04</f>
        <v>613071.12879999995</v>
      </c>
      <c r="K92" s="35">
        <f t="shared" si="16"/>
        <v>6.3333333333333325E-2</v>
      </c>
      <c r="L92" s="14">
        <f t="shared" si="17"/>
        <v>136163.37764763465</v>
      </c>
      <c r="M92" s="14">
        <f t="shared" si="18"/>
        <v>476907.75115236529</v>
      </c>
      <c r="N92" s="14">
        <f t="shared" si="19"/>
        <v>476907.75115236529</v>
      </c>
    </row>
    <row r="93" spans="2:14" x14ac:dyDescent="0.25">
      <c r="B93" s="8">
        <v>90</v>
      </c>
      <c r="C93" s="3">
        <v>3004</v>
      </c>
      <c r="D93" s="2" t="s">
        <v>324</v>
      </c>
      <c r="E93" s="9">
        <v>43555</v>
      </c>
      <c r="F93" s="10">
        <v>43619</v>
      </c>
      <c r="G93" s="18">
        <f t="shared" si="15"/>
        <v>0.17534246575342466</v>
      </c>
      <c r="H93" s="8">
        <v>10</v>
      </c>
      <c r="I93" s="15">
        <v>160480</v>
      </c>
      <c r="J93" s="15">
        <f t="shared" si="20"/>
        <v>160480</v>
      </c>
      <c r="K93" s="36">
        <f t="shared" si="16"/>
        <v>9.5000000000000001E-2</v>
      </c>
      <c r="L93" s="14">
        <f t="shared" si="17"/>
        <v>2673.2010958904111</v>
      </c>
      <c r="M93" s="14">
        <f t="shared" si="18"/>
        <v>157806.7989041096</v>
      </c>
      <c r="N93" s="14">
        <f t="shared" si="19"/>
        <v>157806.7989041096</v>
      </c>
    </row>
    <row r="94" spans="2:14" x14ac:dyDescent="0.25">
      <c r="B94" s="2"/>
      <c r="C94" s="2"/>
      <c r="D94" s="2"/>
      <c r="E94" s="2"/>
      <c r="F94" s="2"/>
      <c r="G94" s="2"/>
      <c r="H94" s="2"/>
      <c r="I94" s="29">
        <f t="shared" ref="I94:N94" si="21">SUM(I4:I93)</f>
        <v>4702532551.8700027</v>
      </c>
      <c r="J94" s="29">
        <f t="shared" si="21"/>
        <v>4993752940.0856142</v>
      </c>
      <c r="K94" s="29"/>
      <c r="L94" s="29">
        <f t="shared" si="21"/>
        <v>1215541604.6882491</v>
      </c>
      <c r="M94" s="29">
        <f t="shared" si="21"/>
        <v>3778211335.3973608</v>
      </c>
      <c r="N94" s="29">
        <f t="shared" si="21"/>
        <v>3778211335.3973608</v>
      </c>
    </row>
  </sheetData>
  <mergeCells count="1">
    <mergeCell ref="B2:J2"/>
  </mergeCells>
  <pageMargins left="0.7" right="0.7" top="0.75" bottom="0.75" header="0.3" footer="0.3"/>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O100"/>
  <sheetViews>
    <sheetView topLeftCell="F80" workbookViewId="0">
      <selection activeCell="C3" sqref="C3:O100"/>
    </sheetView>
  </sheetViews>
  <sheetFormatPr defaultRowHeight="15" x14ac:dyDescent="0.25"/>
  <cols>
    <col min="3" max="3" width="7.28515625" customWidth="1"/>
    <col min="5" max="5" width="41.85546875" customWidth="1"/>
    <col min="6" max="6" width="14.28515625" style="20" customWidth="1"/>
    <col min="7" max="7" width="13.85546875" style="20" customWidth="1"/>
    <col min="8" max="8" width="8.85546875" style="20" customWidth="1"/>
    <col min="9" max="9" width="11.140625" style="20" customWidth="1"/>
    <col min="10" max="10" width="19.85546875" style="20" customWidth="1"/>
    <col min="11" max="11" width="16.5703125" style="19" customWidth="1"/>
    <col min="12" max="12" width="13.7109375" customWidth="1"/>
    <col min="13" max="13" width="20.42578125" customWidth="1"/>
    <col min="14" max="14" width="17.85546875" customWidth="1"/>
    <col min="15" max="15" width="18.5703125" customWidth="1"/>
  </cols>
  <sheetData>
    <row r="3" spans="3:15" ht="48.75" customHeight="1" x14ac:dyDescent="0.25">
      <c r="C3" s="7" t="s">
        <v>327</v>
      </c>
      <c r="D3" s="12" t="s">
        <v>331</v>
      </c>
      <c r="E3" s="7" t="s">
        <v>3</v>
      </c>
      <c r="F3" s="12" t="s">
        <v>328</v>
      </c>
      <c r="G3" s="12" t="s">
        <v>329</v>
      </c>
      <c r="H3" s="12" t="s">
        <v>332</v>
      </c>
      <c r="I3" s="12" t="s">
        <v>333</v>
      </c>
      <c r="J3" s="26" t="s">
        <v>346</v>
      </c>
      <c r="K3" s="17" t="s">
        <v>330</v>
      </c>
      <c r="L3" s="17" t="s">
        <v>337</v>
      </c>
      <c r="M3" s="16" t="s">
        <v>334</v>
      </c>
      <c r="N3" s="17" t="s">
        <v>336</v>
      </c>
      <c r="O3" s="17" t="s">
        <v>335</v>
      </c>
    </row>
    <row r="4" spans="3:15" x14ac:dyDescent="0.25">
      <c r="C4" s="8">
        <v>1</v>
      </c>
      <c r="D4" s="3">
        <v>3004</v>
      </c>
      <c r="E4" s="2" t="s">
        <v>228</v>
      </c>
      <c r="F4" s="10">
        <v>40445</v>
      </c>
      <c r="G4" s="10">
        <v>43619</v>
      </c>
      <c r="H4" s="25">
        <f>ROUNDDOWN((G4-F4)/365,1)</f>
        <v>8.6</v>
      </c>
      <c r="I4" s="8">
        <v>8</v>
      </c>
      <c r="J4" s="14">
        <v>13109.62</v>
      </c>
      <c r="K4" s="14">
        <v>13109.62</v>
      </c>
      <c r="L4" s="8">
        <f t="shared" ref="L4:L35" si="0">ROUND((95/I4)/100,2)</f>
        <v>0.12</v>
      </c>
      <c r="M4" s="14">
        <f t="shared" ref="M4:M35" si="1">K4*L4*H4</f>
        <v>13529.127840000001</v>
      </c>
      <c r="N4" s="14">
        <f>MAX((K4-M4),0)</f>
        <v>0</v>
      </c>
      <c r="O4" s="14">
        <f>J4*0.1</f>
        <v>1310.9620000000002</v>
      </c>
    </row>
    <row r="5" spans="3:15" x14ac:dyDescent="0.25">
      <c r="C5" s="8">
        <v>2</v>
      </c>
      <c r="D5" s="3">
        <v>3004</v>
      </c>
      <c r="E5" s="2" t="s">
        <v>230</v>
      </c>
      <c r="F5" s="10">
        <v>40451</v>
      </c>
      <c r="G5" s="10">
        <v>43619</v>
      </c>
      <c r="H5" s="25">
        <f t="shared" ref="H5:H68" si="2">ROUNDDOWN((G5-F5)/365,1)</f>
        <v>8.6</v>
      </c>
      <c r="I5" s="8">
        <v>8</v>
      </c>
      <c r="J5" s="14">
        <v>25775.38</v>
      </c>
      <c r="K5" s="14">
        <v>25775.38</v>
      </c>
      <c r="L5" s="3">
        <f t="shared" si="0"/>
        <v>0.12</v>
      </c>
      <c r="M5" s="14">
        <f t="shared" si="1"/>
        <v>26600.192159999999</v>
      </c>
      <c r="N5" s="14">
        <f t="shared" ref="N5:N68" si="3">MAX((K5-M5),0)</f>
        <v>0</v>
      </c>
      <c r="O5" s="14">
        <f t="shared" ref="O5:O14" si="4">J5*0.1</f>
        <v>2577.5380000000005</v>
      </c>
    </row>
    <row r="6" spans="3:15" x14ac:dyDescent="0.25">
      <c r="C6" s="8">
        <v>3</v>
      </c>
      <c r="D6" s="3">
        <v>3004</v>
      </c>
      <c r="E6" s="2" t="s">
        <v>232</v>
      </c>
      <c r="F6" s="10">
        <v>40525</v>
      </c>
      <c r="G6" s="10">
        <v>43619</v>
      </c>
      <c r="H6" s="25">
        <f t="shared" si="2"/>
        <v>8.4</v>
      </c>
      <c r="I6" s="8">
        <v>8</v>
      </c>
      <c r="J6" s="14">
        <v>111300</v>
      </c>
      <c r="K6" s="14">
        <v>111300</v>
      </c>
      <c r="L6" s="3">
        <f t="shared" si="0"/>
        <v>0.12</v>
      </c>
      <c r="M6" s="14">
        <f t="shared" si="1"/>
        <v>112190.40000000001</v>
      </c>
      <c r="N6" s="14">
        <f t="shared" si="3"/>
        <v>0</v>
      </c>
      <c r="O6" s="14">
        <f t="shared" si="4"/>
        <v>11130</v>
      </c>
    </row>
    <row r="7" spans="3:15" x14ac:dyDescent="0.25">
      <c r="C7" s="8">
        <v>4</v>
      </c>
      <c r="D7" s="3">
        <v>3004</v>
      </c>
      <c r="E7" s="2" t="s">
        <v>233</v>
      </c>
      <c r="F7" s="10">
        <v>40530</v>
      </c>
      <c r="G7" s="10">
        <v>43619</v>
      </c>
      <c r="H7" s="25">
        <f t="shared" si="2"/>
        <v>8.4</v>
      </c>
      <c r="I7" s="8">
        <v>8</v>
      </c>
      <c r="J7" s="14">
        <v>100432.75</v>
      </c>
      <c r="K7" s="14">
        <v>100432.75</v>
      </c>
      <c r="L7" s="3">
        <f t="shared" si="0"/>
        <v>0.12</v>
      </c>
      <c r="M7" s="14">
        <f t="shared" si="1"/>
        <v>101236.212</v>
      </c>
      <c r="N7" s="14">
        <f t="shared" si="3"/>
        <v>0</v>
      </c>
      <c r="O7" s="14">
        <f t="shared" si="4"/>
        <v>10043.275000000001</v>
      </c>
    </row>
    <row r="8" spans="3:15" x14ac:dyDescent="0.25">
      <c r="C8" s="8">
        <v>5</v>
      </c>
      <c r="D8" s="3">
        <v>3004</v>
      </c>
      <c r="E8" s="2" t="s">
        <v>234</v>
      </c>
      <c r="F8" s="10">
        <v>40530</v>
      </c>
      <c r="G8" s="10">
        <v>43619</v>
      </c>
      <c r="H8" s="25">
        <f t="shared" si="2"/>
        <v>8.4</v>
      </c>
      <c r="I8" s="8">
        <v>8</v>
      </c>
      <c r="J8" s="14">
        <v>4198.37</v>
      </c>
      <c r="K8" s="14">
        <v>4198.37</v>
      </c>
      <c r="L8" s="3">
        <f t="shared" si="0"/>
        <v>0.12</v>
      </c>
      <c r="M8" s="14">
        <f t="shared" si="1"/>
        <v>4231.9569600000004</v>
      </c>
      <c r="N8" s="14">
        <f t="shared" si="3"/>
        <v>0</v>
      </c>
      <c r="O8" s="14">
        <f t="shared" si="4"/>
        <v>419.83699999999999</v>
      </c>
    </row>
    <row r="9" spans="3:15" x14ac:dyDescent="0.25">
      <c r="C9" s="8">
        <v>6</v>
      </c>
      <c r="D9" s="3">
        <v>3004</v>
      </c>
      <c r="E9" s="2" t="s">
        <v>236</v>
      </c>
      <c r="F9" s="10">
        <v>40544</v>
      </c>
      <c r="G9" s="10">
        <v>43619</v>
      </c>
      <c r="H9" s="25">
        <f t="shared" si="2"/>
        <v>8.4</v>
      </c>
      <c r="I9" s="8">
        <v>6</v>
      </c>
      <c r="J9" s="14">
        <v>68250</v>
      </c>
      <c r="K9" s="14">
        <v>68250</v>
      </c>
      <c r="L9" s="3">
        <f t="shared" si="0"/>
        <v>0.16</v>
      </c>
      <c r="M9" s="14">
        <f t="shared" si="1"/>
        <v>91728</v>
      </c>
      <c r="N9" s="14">
        <f t="shared" si="3"/>
        <v>0</v>
      </c>
      <c r="O9" s="14">
        <f t="shared" si="4"/>
        <v>6825</v>
      </c>
    </row>
    <row r="10" spans="3:15" x14ac:dyDescent="0.25">
      <c r="C10" s="8">
        <v>7</v>
      </c>
      <c r="D10" s="3">
        <v>3004</v>
      </c>
      <c r="E10" s="2" t="s">
        <v>237</v>
      </c>
      <c r="F10" s="10">
        <v>40544</v>
      </c>
      <c r="G10" s="10">
        <v>43619</v>
      </c>
      <c r="H10" s="25">
        <f t="shared" si="2"/>
        <v>8.4</v>
      </c>
      <c r="I10" s="8">
        <v>8</v>
      </c>
      <c r="J10" s="14">
        <v>14700.01</v>
      </c>
      <c r="K10" s="14">
        <v>14700.01</v>
      </c>
      <c r="L10" s="3">
        <f t="shared" si="0"/>
        <v>0.12</v>
      </c>
      <c r="M10" s="14">
        <f t="shared" si="1"/>
        <v>14817.61008</v>
      </c>
      <c r="N10" s="14">
        <f t="shared" si="3"/>
        <v>0</v>
      </c>
      <c r="O10" s="14">
        <f t="shared" si="4"/>
        <v>1470.0010000000002</v>
      </c>
    </row>
    <row r="11" spans="3:15" x14ac:dyDescent="0.25">
      <c r="C11" s="8">
        <v>8</v>
      </c>
      <c r="D11" s="3">
        <v>3004</v>
      </c>
      <c r="E11" s="2" t="s">
        <v>238</v>
      </c>
      <c r="F11" s="10">
        <v>40633</v>
      </c>
      <c r="G11" s="10">
        <v>43619</v>
      </c>
      <c r="H11" s="25">
        <f t="shared" si="2"/>
        <v>8.1</v>
      </c>
      <c r="I11" s="8">
        <v>6</v>
      </c>
      <c r="J11" s="14">
        <v>38850.01</v>
      </c>
      <c r="K11" s="14">
        <v>38850.01</v>
      </c>
      <c r="L11" s="3">
        <f t="shared" si="0"/>
        <v>0.16</v>
      </c>
      <c r="M11" s="14">
        <f t="shared" si="1"/>
        <v>50349.612959999999</v>
      </c>
      <c r="N11" s="14">
        <f t="shared" si="3"/>
        <v>0</v>
      </c>
      <c r="O11" s="14">
        <f t="shared" si="4"/>
        <v>3885.0010000000002</v>
      </c>
    </row>
    <row r="12" spans="3:15" x14ac:dyDescent="0.25">
      <c r="C12" s="8">
        <v>9</v>
      </c>
      <c r="D12" s="3">
        <v>3004</v>
      </c>
      <c r="E12" s="2" t="s">
        <v>239</v>
      </c>
      <c r="F12" s="10">
        <v>40633</v>
      </c>
      <c r="G12" s="10">
        <v>43619</v>
      </c>
      <c r="H12" s="25">
        <f t="shared" si="2"/>
        <v>8.1</v>
      </c>
      <c r="I12" s="8">
        <v>5</v>
      </c>
      <c r="J12" s="14">
        <v>18590</v>
      </c>
      <c r="K12" s="14">
        <v>18590</v>
      </c>
      <c r="L12" s="3">
        <f t="shared" si="0"/>
        <v>0.19</v>
      </c>
      <c r="M12" s="14">
        <f t="shared" si="1"/>
        <v>28610.01</v>
      </c>
      <c r="N12" s="14">
        <f t="shared" si="3"/>
        <v>0</v>
      </c>
      <c r="O12" s="14">
        <f t="shared" si="4"/>
        <v>1859</v>
      </c>
    </row>
    <row r="13" spans="3:15" x14ac:dyDescent="0.25">
      <c r="C13" s="8">
        <v>10</v>
      </c>
      <c r="D13" s="3">
        <v>3004</v>
      </c>
      <c r="E13" s="2" t="s">
        <v>240</v>
      </c>
      <c r="F13" s="10">
        <v>40633</v>
      </c>
      <c r="G13" s="10">
        <v>43619</v>
      </c>
      <c r="H13" s="25">
        <f t="shared" si="2"/>
        <v>8.1</v>
      </c>
      <c r="I13" s="8">
        <v>6</v>
      </c>
      <c r="J13" s="14">
        <v>298000.01</v>
      </c>
      <c r="K13" s="14">
        <v>298000.01</v>
      </c>
      <c r="L13" s="3">
        <f t="shared" si="0"/>
        <v>0.16</v>
      </c>
      <c r="M13" s="14">
        <f t="shared" si="1"/>
        <v>386208.01296000002</v>
      </c>
      <c r="N13" s="14">
        <f t="shared" si="3"/>
        <v>0</v>
      </c>
      <c r="O13" s="14">
        <f t="shared" si="4"/>
        <v>29800.001000000004</v>
      </c>
    </row>
    <row r="14" spans="3:15" x14ac:dyDescent="0.25">
      <c r="C14" s="8">
        <v>11</v>
      </c>
      <c r="D14" s="3">
        <v>3004</v>
      </c>
      <c r="E14" s="2" t="s">
        <v>241</v>
      </c>
      <c r="F14" s="10">
        <v>40633</v>
      </c>
      <c r="G14" s="10">
        <v>43619</v>
      </c>
      <c r="H14" s="25">
        <f t="shared" si="2"/>
        <v>8.1</v>
      </c>
      <c r="I14" s="8">
        <v>4</v>
      </c>
      <c r="J14" s="14">
        <v>11314.21</v>
      </c>
      <c r="K14" s="14">
        <v>11314.21</v>
      </c>
      <c r="L14" s="3">
        <f t="shared" si="0"/>
        <v>0.24</v>
      </c>
      <c r="M14" s="14">
        <f t="shared" si="1"/>
        <v>21994.824239999998</v>
      </c>
      <c r="N14" s="14">
        <f t="shared" si="3"/>
        <v>0</v>
      </c>
      <c r="O14" s="14">
        <f t="shared" si="4"/>
        <v>1131.421</v>
      </c>
    </row>
    <row r="15" spans="3:15" x14ac:dyDescent="0.25">
      <c r="C15" s="8">
        <v>12</v>
      </c>
      <c r="D15" s="3">
        <v>3004</v>
      </c>
      <c r="E15" s="2" t="s">
        <v>243</v>
      </c>
      <c r="F15" s="10">
        <v>40640</v>
      </c>
      <c r="G15" s="10">
        <v>43619</v>
      </c>
      <c r="H15" s="25">
        <f t="shared" si="2"/>
        <v>8.1</v>
      </c>
      <c r="I15" s="8">
        <v>8</v>
      </c>
      <c r="J15" s="14">
        <v>231394.45</v>
      </c>
      <c r="K15" s="14">
        <f>J15*1.04</f>
        <v>240650.22800000003</v>
      </c>
      <c r="L15" s="3">
        <f t="shared" si="0"/>
        <v>0.12</v>
      </c>
      <c r="M15" s="14">
        <f t="shared" si="1"/>
        <v>233912.02161600001</v>
      </c>
      <c r="N15" s="14">
        <f t="shared" si="3"/>
        <v>6738.2063840000192</v>
      </c>
      <c r="O15" s="14">
        <f t="shared" ref="O15:O68" si="5">N15</f>
        <v>6738.2063840000192</v>
      </c>
    </row>
    <row r="16" spans="3:15" x14ac:dyDescent="0.25">
      <c r="C16" s="8">
        <v>13</v>
      </c>
      <c r="D16" s="3">
        <v>3004</v>
      </c>
      <c r="E16" s="2" t="s">
        <v>245</v>
      </c>
      <c r="F16" s="10">
        <v>40909</v>
      </c>
      <c r="G16" s="10">
        <v>43619</v>
      </c>
      <c r="H16" s="25">
        <f t="shared" si="2"/>
        <v>7.4</v>
      </c>
      <c r="I16" s="8">
        <v>3</v>
      </c>
      <c r="J16" s="14">
        <v>42272</v>
      </c>
      <c r="K16" s="14">
        <v>42272</v>
      </c>
      <c r="L16" s="3">
        <f t="shared" si="0"/>
        <v>0.32</v>
      </c>
      <c r="M16" s="14">
        <f t="shared" si="1"/>
        <v>100100.09600000001</v>
      </c>
      <c r="N16" s="14">
        <f t="shared" si="3"/>
        <v>0</v>
      </c>
      <c r="O16" s="14">
        <f t="shared" ref="O16:O44" si="6">J16*0.1</f>
        <v>4227.2</v>
      </c>
    </row>
    <row r="17" spans="3:15" x14ac:dyDescent="0.25">
      <c r="C17" s="8">
        <v>14</v>
      </c>
      <c r="D17" s="3">
        <v>3004</v>
      </c>
      <c r="E17" s="2" t="s">
        <v>246</v>
      </c>
      <c r="F17" s="10">
        <v>40909</v>
      </c>
      <c r="G17" s="10">
        <v>43619</v>
      </c>
      <c r="H17" s="25">
        <f t="shared" si="2"/>
        <v>7.4</v>
      </c>
      <c r="I17" s="8">
        <v>5</v>
      </c>
      <c r="J17" s="14">
        <v>816030.66</v>
      </c>
      <c r="K17" s="14">
        <v>816030.66</v>
      </c>
      <c r="L17" s="3">
        <f t="shared" si="0"/>
        <v>0.19</v>
      </c>
      <c r="M17" s="14">
        <f t="shared" si="1"/>
        <v>1147339.1079600002</v>
      </c>
      <c r="N17" s="14">
        <f t="shared" si="3"/>
        <v>0</v>
      </c>
      <c r="O17" s="14">
        <f t="shared" si="6"/>
        <v>81603.066000000006</v>
      </c>
    </row>
    <row r="18" spans="3:15" x14ac:dyDescent="0.25">
      <c r="C18" s="8">
        <v>15</v>
      </c>
      <c r="D18" s="3">
        <v>3004</v>
      </c>
      <c r="E18" s="2" t="s">
        <v>247</v>
      </c>
      <c r="F18" s="10">
        <v>40909</v>
      </c>
      <c r="G18" s="10">
        <v>43619</v>
      </c>
      <c r="H18" s="25">
        <f t="shared" si="2"/>
        <v>7.4</v>
      </c>
      <c r="I18" s="8">
        <v>5</v>
      </c>
      <c r="J18" s="14">
        <v>55159.19</v>
      </c>
      <c r="K18" s="14">
        <v>55159.19</v>
      </c>
      <c r="L18" s="3">
        <f t="shared" si="0"/>
        <v>0.19</v>
      </c>
      <c r="M18" s="14">
        <f t="shared" si="1"/>
        <v>77553.82114</v>
      </c>
      <c r="N18" s="14">
        <f t="shared" si="3"/>
        <v>0</v>
      </c>
      <c r="O18" s="14">
        <f t="shared" si="6"/>
        <v>5515.9190000000008</v>
      </c>
    </row>
    <row r="19" spans="3:15" x14ac:dyDescent="0.25">
      <c r="C19" s="8">
        <v>16</v>
      </c>
      <c r="D19" s="3">
        <v>3004</v>
      </c>
      <c r="E19" s="2" t="s">
        <v>248</v>
      </c>
      <c r="F19" s="10">
        <v>40909</v>
      </c>
      <c r="G19" s="10">
        <v>43619</v>
      </c>
      <c r="H19" s="25">
        <f t="shared" si="2"/>
        <v>7.4</v>
      </c>
      <c r="I19" s="8">
        <v>5</v>
      </c>
      <c r="J19" s="14">
        <v>46596.89</v>
      </c>
      <c r="K19" s="14">
        <v>46596.89</v>
      </c>
      <c r="L19" s="3">
        <f t="shared" si="0"/>
        <v>0.19</v>
      </c>
      <c r="M19" s="14">
        <f t="shared" si="1"/>
        <v>65515.227340000012</v>
      </c>
      <c r="N19" s="14">
        <f t="shared" si="3"/>
        <v>0</v>
      </c>
      <c r="O19" s="14">
        <f t="shared" si="6"/>
        <v>4659.6890000000003</v>
      </c>
    </row>
    <row r="20" spans="3:15" x14ac:dyDescent="0.25">
      <c r="C20" s="8">
        <v>17</v>
      </c>
      <c r="D20" s="3">
        <v>3004</v>
      </c>
      <c r="E20" s="2" t="s">
        <v>249</v>
      </c>
      <c r="F20" s="10">
        <v>40909</v>
      </c>
      <c r="G20" s="10">
        <v>43619</v>
      </c>
      <c r="H20" s="25">
        <f t="shared" si="2"/>
        <v>7.4</v>
      </c>
      <c r="I20" s="8">
        <v>5</v>
      </c>
      <c r="J20" s="14">
        <v>35691.26</v>
      </c>
      <c r="K20" s="14">
        <v>35691.26</v>
      </c>
      <c r="L20" s="3">
        <f t="shared" si="0"/>
        <v>0.19</v>
      </c>
      <c r="M20" s="14">
        <f t="shared" si="1"/>
        <v>50181.911560000008</v>
      </c>
      <c r="N20" s="14">
        <f t="shared" si="3"/>
        <v>0</v>
      </c>
      <c r="O20" s="14">
        <f t="shared" si="6"/>
        <v>3569.1260000000002</v>
      </c>
    </row>
    <row r="21" spans="3:15" x14ac:dyDescent="0.25">
      <c r="C21" s="8">
        <v>18</v>
      </c>
      <c r="D21" s="3">
        <v>3004</v>
      </c>
      <c r="E21" s="2" t="s">
        <v>250</v>
      </c>
      <c r="F21" s="10">
        <v>40909</v>
      </c>
      <c r="G21" s="10">
        <v>43619</v>
      </c>
      <c r="H21" s="25">
        <f t="shared" si="2"/>
        <v>7.4</v>
      </c>
      <c r="I21" s="8">
        <v>5</v>
      </c>
      <c r="J21" s="14">
        <v>177450</v>
      </c>
      <c r="K21" s="14">
        <v>177450</v>
      </c>
      <c r="L21" s="3">
        <f t="shared" si="0"/>
        <v>0.19</v>
      </c>
      <c r="M21" s="14">
        <f t="shared" si="1"/>
        <v>249494.7</v>
      </c>
      <c r="N21" s="14">
        <f t="shared" si="3"/>
        <v>0</v>
      </c>
      <c r="O21" s="14">
        <f t="shared" si="6"/>
        <v>17745</v>
      </c>
    </row>
    <row r="22" spans="3:15" x14ac:dyDescent="0.25">
      <c r="C22" s="8">
        <v>19</v>
      </c>
      <c r="D22" s="3">
        <v>3004</v>
      </c>
      <c r="E22" s="2" t="s">
        <v>252</v>
      </c>
      <c r="F22" s="10">
        <v>40936</v>
      </c>
      <c r="G22" s="10">
        <v>43619</v>
      </c>
      <c r="H22" s="25">
        <f t="shared" si="2"/>
        <v>7.3</v>
      </c>
      <c r="I22" s="8">
        <v>4</v>
      </c>
      <c r="J22" s="14">
        <v>8950</v>
      </c>
      <c r="K22" s="14">
        <v>8950</v>
      </c>
      <c r="L22" s="3">
        <f t="shared" si="0"/>
        <v>0.24</v>
      </c>
      <c r="M22" s="14">
        <f t="shared" si="1"/>
        <v>15680.4</v>
      </c>
      <c r="N22" s="14">
        <f t="shared" si="3"/>
        <v>0</v>
      </c>
      <c r="O22" s="14">
        <f t="shared" si="6"/>
        <v>895</v>
      </c>
    </row>
    <row r="23" spans="3:15" x14ac:dyDescent="0.25">
      <c r="C23" s="8">
        <v>20</v>
      </c>
      <c r="D23" s="3">
        <v>3004</v>
      </c>
      <c r="E23" s="2" t="s">
        <v>253</v>
      </c>
      <c r="F23" s="10">
        <v>40999</v>
      </c>
      <c r="G23" s="10">
        <v>43619</v>
      </c>
      <c r="H23" s="25">
        <f t="shared" si="2"/>
        <v>7.1</v>
      </c>
      <c r="I23" s="8">
        <v>3</v>
      </c>
      <c r="J23" s="14">
        <v>13400</v>
      </c>
      <c r="K23" s="14">
        <v>13400</v>
      </c>
      <c r="L23" s="3">
        <f t="shared" si="0"/>
        <v>0.32</v>
      </c>
      <c r="M23" s="14">
        <f t="shared" si="1"/>
        <v>30444.799999999999</v>
      </c>
      <c r="N23" s="14">
        <f t="shared" si="3"/>
        <v>0</v>
      </c>
      <c r="O23" s="14">
        <f t="shared" si="6"/>
        <v>1340</v>
      </c>
    </row>
    <row r="24" spans="3:15" x14ac:dyDescent="0.25">
      <c r="C24" s="8">
        <v>21</v>
      </c>
      <c r="D24" s="3">
        <v>3004</v>
      </c>
      <c r="E24" s="2" t="s">
        <v>253</v>
      </c>
      <c r="F24" s="10">
        <v>40999</v>
      </c>
      <c r="G24" s="10">
        <v>43619</v>
      </c>
      <c r="H24" s="25">
        <f t="shared" si="2"/>
        <v>7.1</v>
      </c>
      <c r="I24" s="8">
        <v>3</v>
      </c>
      <c r="J24" s="14">
        <v>13400</v>
      </c>
      <c r="K24" s="14">
        <v>13400</v>
      </c>
      <c r="L24" s="3">
        <f t="shared" si="0"/>
        <v>0.32</v>
      </c>
      <c r="M24" s="14">
        <f t="shared" si="1"/>
        <v>30444.799999999999</v>
      </c>
      <c r="N24" s="14">
        <f t="shared" si="3"/>
        <v>0</v>
      </c>
      <c r="O24" s="14">
        <f t="shared" si="6"/>
        <v>1340</v>
      </c>
    </row>
    <row r="25" spans="3:15" x14ac:dyDescent="0.25">
      <c r="C25" s="8">
        <v>22</v>
      </c>
      <c r="D25" s="3">
        <v>3004</v>
      </c>
      <c r="E25" s="2" t="s">
        <v>254</v>
      </c>
      <c r="F25" s="10">
        <v>40999</v>
      </c>
      <c r="G25" s="10">
        <v>43619</v>
      </c>
      <c r="H25" s="25">
        <f t="shared" si="2"/>
        <v>7.1</v>
      </c>
      <c r="I25" s="8">
        <v>4</v>
      </c>
      <c r="J25" s="14">
        <v>29382</v>
      </c>
      <c r="K25" s="14">
        <v>29382</v>
      </c>
      <c r="L25" s="3">
        <f t="shared" si="0"/>
        <v>0.24</v>
      </c>
      <c r="M25" s="14">
        <f t="shared" si="1"/>
        <v>50066.927999999993</v>
      </c>
      <c r="N25" s="14">
        <f t="shared" si="3"/>
        <v>0</v>
      </c>
      <c r="O25" s="14">
        <f t="shared" si="6"/>
        <v>2938.2000000000003</v>
      </c>
    </row>
    <row r="26" spans="3:15" x14ac:dyDescent="0.25">
      <c r="C26" s="8">
        <v>23</v>
      </c>
      <c r="D26" s="3">
        <v>3004</v>
      </c>
      <c r="E26" s="2" t="s">
        <v>236</v>
      </c>
      <c r="F26" s="10">
        <v>40992</v>
      </c>
      <c r="G26" s="10">
        <v>43619</v>
      </c>
      <c r="H26" s="25">
        <f t="shared" si="2"/>
        <v>7.1</v>
      </c>
      <c r="I26" s="8">
        <v>5</v>
      </c>
      <c r="J26" s="14">
        <v>68250</v>
      </c>
      <c r="K26" s="14">
        <v>68250</v>
      </c>
      <c r="L26" s="3">
        <f t="shared" si="0"/>
        <v>0.19</v>
      </c>
      <c r="M26" s="14">
        <f t="shared" si="1"/>
        <v>92069.25</v>
      </c>
      <c r="N26" s="14">
        <f t="shared" si="3"/>
        <v>0</v>
      </c>
      <c r="O26" s="14">
        <f t="shared" si="6"/>
        <v>6825</v>
      </c>
    </row>
    <row r="27" spans="3:15" x14ac:dyDescent="0.25">
      <c r="C27" s="8">
        <v>24</v>
      </c>
      <c r="D27" s="3">
        <v>3004</v>
      </c>
      <c r="E27" s="2" t="s">
        <v>256</v>
      </c>
      <c r="F27" s="10">
        <v>41045</v>
      </c>
      <c r="G27" s="10">
        <v>43619</v>
      </c>
      <c r="H27" s="25">
        <f t="shared" si="2"/>
        <v>7</v>
      </c>
      <c r="I27" s="8">
        <v>5</v>
      </c>
      <c r="J27" s="14">
        <v>1700</v>
      </c>
      <c r="K27" s="14">
        <v>1700</v>
      </c>
      <c r="L27" s="3">
        <f t="shared" si="0"/>
        <v>0.19</v>
      </c>
      <c r="M27" s="14">
        <f t="shared" si="1"/>
        <v>2261</v>
      </c>
      <c r="N27" s="14">
        <f t="shared" si="3"/>
        <v>0</v>
      </c>
      <c r="O27" s="14">
        <f t="shared" si="6"/>
        <v>170</v>
      </c>
    </row>
    <row r="28" spans="3:15" x14ac:dyDescent="0.25">
      <c r="C28" s="8">
        <v>25</v>
      </c>
      <c r="D28" s="3">
        <v>3004</v>
      </c>
      <c r="E28" s="2" t="s">
        <v>256</v>
      </c>
      <c r="F28" s="10">
        <v>41045</v>
      </c>
      <c r="G28" s="10">
        <v>43619</v>
      </c>
      <c r="H28" s="25">
        <f t="shared" si="2"/>
        <v>7</v>
      </c>
      <c r="I28" s="8">
        <v>5</v>
      </c>
      <c r="J28" s="14">
        <v>1700</v>
      </c>
      <c r="K28" s="14">
        <v>1700</v>
      </c>
      <c r="L28" s="3">
        <f t="shared" si="0"/>
        <v>0.19</v>
      </c>
      <c r="M28" s="14">
        <f t="shared" si="1"/>
        <v>2261</v>
      </c>
      <c r="N28" s="14">
        <f t="shared" si="3"/>
        <v>0</v>
      </c>
      <c r="O28" s="14">
        <f t="shared" si="6"/>
        <v>170</v>
      </c>
    </row>
    <row r="29" spans="3:15" x14ac:dyDescent="0.25">
      <c r="C29" s="8">
        <v>26</v>
      </c>
      <c r="D29" s="3">
        <v>3004</v>
      </c>
      <c r="E29" s="2" t="s">
        <v>256</v>
      </c>
      <c r="F29" s="10">
        <v>41045</v>
      </c>
      <c r="G29" s="10">
        <v>43619</v>
      </c>
      <c r="H29" s="25">
        <f t="shared" si="2"/>
        <v>7</v>
      </c>
      <c r="I29" s="8">
        <v>5</v>
      </c>
      <c r="J29" s="14">
        <v>1700</v>
      </c>
      <c r="K29" s="14">
        <v>1700</v>
      </c>
      <c r="L29" s="3">
        <f t="shared" si="0"/>
        <v>0.19</v>
      </c>
      <c r="M29" s="14">
        <f t="shared" si="1"/>
        <v>2261</v>
      </c>
      <c r="N29" s="14">
        <f t="shared" si="3"/>
        <v>0</v>
      </c>
      <c r="O29" s="14">
        <f t="shared" si="6"/>
        <v>170</v>
      </c>
    </row>
    <row r="30" spans="3:15" x14ac:dyDescent="0.25">
      <c r="C30" s="8">
        <v>27</v>
      </c>
      <c r="D30" s="3">
        <v>3004</v>
      </c>
      <c r="E30" s="2" t="s">
        <v>256</v>
      </c>
      <c r="F30" s="10">
        <v>41045</v>
      </c>
      <c r="G30" s="10">
        <v>43619</v>
      </c>
      <c r="H30" s="25">
        <f t="shared" si="2"/>
        <v>7</v>
      </c>
      <c r="I30" s="8">
        <v>5</v>
      </c>
      <c r="J30" s="14">
        <v>1700</v>
      </c>
      <c r="K30" s="14">
        <v>1700</v>
      </c>
      <c r="L30" s="3">
        <f t="shared" si="0"/>
        <v>0.19</v>
      </c>
      <c r="M30" s="14">
        <f t="shared" si="1"/>
        <v>2261</v>
      </c>
      <c r="N30" s="14">
        <f t="shared" si="3"/>
        <v>0</v>
      </c>
      <c r="O30" s="14">
        <f t="shared" si="6"/>
        <v>170</v>
      </c>
    </row>
    <row r="31" spans="3:15" x14ac:dyDescent="0.25">
      <c r="C31" s="8">
        <v>28</v>
      </c>
      <c r="D31" s="3">
        <v>3004</v>
      </c>
      <c r="E31" s="2" t="s">
        <v>256</v>
      </c>
      <c r="F31" s="10">
        <v>41045</v>
      </c>
      <c r="G31" s="10">
        <v>43619</v>
      </c>
      <c r="H31" s="25">
        <f t="shared" si="2"/>
        <v>7</v>
      </c>
      <c r="I31" s="8">
        <v>5</v>
      </c>
      <c r="J31" s="14">
        <v>1700</v>
      </c>
      <c r="K31" s="14">
        <v>1700</v>
      </c>
      <c r="L31" s="3">
        <f t="shared" si="0"/>
        <v>0.19</v>
      </c>
      <c r="M31" s="14">
        <f t="shared" si="1"/>
        <v>2261</v>
      </c>
      <c r="N31" s="14">
        <f t="shared" si="3"/>
        <v>0</v>
      </c>
      <c r="O31" s="14">
        <f t="shared" si="6"/>
        <v>170</v>
      </c>
    </row>
    <row r="32" spans="3:15" x14ac:dyDescent="0.25">
      <c r="C32" s="8">
        <v>29</v>
      </c>
      <c r="D32" s="3">
        <v>3004</v>
      </c>
      <c r="E32" s="2" t="s">
        <v>256</v>
      </c>
      <c r="F32" s="10">
        <v>41045</v>
      </c>
      <c r="G32" s="10">
        <v>43619</v>
      </c>
      <c r="H32" s="25">
        <f t="shared" si="2"/>
        <v>7</v>
      </c>
      <c r="I32" s="8">
        <v>5</v>
      </c>
      <c r="J32" s="14">
        <v>1700</v>
      </c>
      <c r="K32" s="14">
        <v>1700</v>
      </c>
      <c r="L32" s="3">
        <f t="shared" si="0"/>
        <v>0.19</v>
      </c>
      <c r="M32" s="14">
        <f t="shared" si="1"/>
        <v>2261</v>
      </c>
      <c r="N32" s="14">
        <f t="shared" si="3"/>
        <v>0</v>
      </c>
      <c r="O32" s="14">
        <f t="shared" si="6"/>
        <v>170</v>
      </c>
    </row>
    <row r="33" spans="3:15" x14ac:dyDescent="0.25">
      <c r="C33" s="8">
        <v>30</v>
      </c>
      <c r="D33" s="3">
        <v>3004</v>
      </c>
      <c r="E33" s="2" t="s">
        <v>256</v>
      </c>
      <c r="F33" s="10">
        <v>41045</v>
      </c>
      <c r="G33" s="10">
        <v>43619</v>
      </c>
      <c r="H33" s="25">
        <f t="shared" si="2"/>
        <v>7</v>
      </c>
      <c r="I33" s="8">
        <v>5</v>
      </c>
      <c r="J33" s="14">
        <v>1700</v>
      </c>
      <c r="K33" s="14">
        <v>1700</v>
      </c>
      <c r="L33" s="3">
        <f t="shared" si="0"/>
        <v>0.19</v>
      </c>
      <c r="M33" s="14">
        <f t="shared" si="1"/>
        <v>2261</v>
      </c>
      <c r="N33" s="14">
        <f t="shared" si="3"/>
        <v>0</v>
      </c>
      <c r="O33" s="14">
        <f t="shared" si="6"/>
        <v>170</v>
      </c>
    </row>
    <row r="34" spans="3:15" x14ac:dyDescent="0.25">
      <c r="C34" s="8">
        <v>31</v>
      </c>
      <c r="D34" s="3">
        <v>3004</v>
      </c>
      <c r="E34" s="2" t="s">
        <v>256</v>
      </c>
      <c r="F34" s="10">
        <v>41045</v>
      </c>
      <c r="G34" s="10">
        <v>43619</v>
      </c>
      <c r="H34" s="25">
        <f t="shared" si="2"/>
        <v>7</v>
      </c>
      <c r="I34" s="8">
        <v>5</v>
      </c>
      <c r="J34" s="14">
        <v>1700</v>
      </c>
      <c r="K34" s="14">
        <v>1700</v>
      </c>
      <c r="L34" s="3">
        <f t="shared" si="0"/>
        <v>0.19</v>
      </c>
      <c r="M34" s="14">
        <f t="shared" si="1"/>
        <v>2261</v>
      </c>
      <c r="N34" s="14">
        <f t="shared" si="3"/>
        <v>0</v>
      </c>
      <c r="O34" s="14">
        <f t="shared" si="6"/>
        <v>170</v>
      </c>
    </row>
    <row r="35" spans="3:15" x14ac:dyDescent="0.25">
      <c r="C35" s="8">
        <v>32</v>
      </c>
      <c r="D35" s="3">
        <v>3004</v>
      </c>
      <c r="E35" s="2" t="s">
        <v>256</v>
      </c>
      <c r="F35" s="10">
        <v>41045</v>
      </c>
      <c r="G35" s="10">
        <v>43619</v>
      </c>
      <c r="H35" s="25">
        <f t="shared" si="2"/>
        <v>7</v>
      </c>
      <c r="I35" s="8">
        <v>5</v>
      </c>
      <c r="J35" s="14">
        <v>1700</v>
      </c>
      <c r="K35" s="14">
        <v>1700</v>
      </c>
      <c r="L35" s="3">
        <f t="shared" si="0"/>
        <v>0.19</v>
      </c>
      <c r="M35" s="14">
        <f t="shared" si="1"/>
        <v>2261</v>
      </c>
      <c r="N35" s="14">
        <f t="shared" si="3"/>
        <v>0</v>
      </c>
      <c r="O35" s="14">
        <f t="shared" si="6"/>
        <v>170</v>
      </c>
    </row>
    <row r="36" spans="3:15" x14ac:dyDescent="0.25">
      <c r="C36" s="8">
        <v>33</v>
      </c>
      <c r="D36" s="3">
        <v>3004</v>
      </c>
      <c r="E36" s="2" t="s">
        <v>256</v>
      </c>
      <c r="F36" s="10">
        <v>41045</v>
      </c>
      <c r="G36" s="10">
        <v>43619</v>
      </c>
      <c r="H36" s="25">
        <f t="shared" si="2"/>
        <v>7</v>
      </c>
      <c r="I36" s="8">
        <v>5</v>
      </c>
      <c r="J36" s="14">
        <v>1700</v>
      </c>
      <c r="K36" s="14">
        <v>1700</v>
      </c>
      <c r="L36" s="3">
        <f t="shared" ref="L36:L67" si="7">ROUND((95/I36)/100,2)</f>
        <v>0.19</v>
      </c>
      <c r="M36" s="14">
        <f t="shared" ref="M36:M67" si="8">K36*L36*H36</f>
        <v>2261</v>
      </c>
      <c r="N36" s="14">
        <f t="shared" si="3"/>
        <v>0</v>
      </c>
      <c r="O36" s="14">
        <f t="shared" si="6"/>
        <v>170</v>
      </c>
    </row>
    <row r="37" spans="3:15" x14ac:dyDescent="0.25">
      <c r="C37" s="8">
        <v>34</v>
      </c>
      <c r="D37" s="3">
        <v>3004</v>
      </c>
      <c r="E37" s="2" t="s">
        <v>256</v>
      </c>
      <c r="F37" s="10">
        <v>41045</v>
      </c>
      <c r="G37" s="10">
        <v>43619</v>
      </c>
      <c r="H37" s="25">
        <f t="shared" si="2"/>
        <v>7</v>
      </c>
      <c r="I37" s="8">
        <v>5</v>
      </c>
      <c r="J37" s="14">
        <v>1700</v>
      </c>
      <c r="K37" s="14">
        <v>1700</v>
      </c>
      <c r="L37" s="3">
        <f t="shared" si="7"/>
        <v>0.19</v>
      </c>
      <c r="M37" s="14">
        <f t="shared" si="8"/>
        <v>2261</v>
      </c>
      <c r="N37" s="14">
        <f t="shared" si="3"/>
        <v>0</v>
      </c>
      <c r="O37" s="14">
        <f t="shared" si="6"/>
        <v>170</v>
      </c>
    </row>
    <row r="38" spans="3:15" x14ac:dyDescent="0.25">
      <c r="C38" s="8">
        <v>35</v>
      </c>
      <c r="D38" s="3">
        <v>3004</v>
      </c>
      <c r="E38" s="2" t="s">
        <v>256</v>
      </c>
      <c r="F38" s="10">
        <v>41045</v>
      </c>
      <c r="G38" s="10">
        <v>43619</v>
      </c>
      <c r="H38" s="25">
        <f t="shared" si="2"/>
        <v>7</v>
      </c>
      <c r="I38" s="8">
        <v>5</v>
      </c>
      <c r="J38" s="14">
        <v>1700</v>
      </c>
      <c r="K38" s="14">
        <v>1700</v>
      </c>
      <c r="L38" s="3">
        <f t="shared" si="7"/>
        <v>0.19</v>
      </c>
      <c r="M38" s="14">
        <f t="shared" si="8"/>
        <v>2261</v>
      </c>
      <c r="N38" s="14">
        <f t="shared" si="3"/>
        <v>0</v>
      </c>
      <c r="O38" s="14">
        <f t="shared" si="6"/>
        <v>170</v>
      </c>
    </row>
    <row r="39" spans="3:15" x14ac:dyDescent="0.25">
      <c r="C39" s="8">
        <v>36</v>
      </c>
      <c r="D39" s="3">
        <v>3004</v>
      </c>
      <c r="E39" s="2" t="s">
        <v>256</v>
      </c>
      <c r="F39" s="10">
        <v>41045</v>
      </c>
      <c r="G39" s="10">
        <v>43619</v>
      </c>
      <c r="H39" s="25">
        <f t="shared" si="2"/>
        <v>7</v>
      </c>
      <c r="I39" s="8">
        <v>5</v>
      </c>
      <c r="J39" s="14">
        <v>1700</v>
      </c>
      <c r="K39" s="14">
        <v>1700</v>
      </c>
      <c r="L39" s="3">
        <f t="shared" si="7"/>
        <v>0.19</v>
      </c>
      <c r="M39" s="14">
        <f t="shared" si="8"/>
        <v>2261</v>
      </c>
      <c r="N39" s="14">
        <f t="shared" si="3"/>
        <v>0</v>
      </c>
      <c r="O39" s="14">
        <f t="shared" si="6"/>
        <v>170</v>
      </c>
    </row>
    <row r="40" spans="3:15" x14ac:dyDescent="0.25">
      <c r="C40" s="8">
        <v>37</v>
      </c>
      <c r="D40" s="3">
        <v>3004</v>
      </c>
      <c r="E40" s="2" t="s">
        <v>256</v>
      </c>
      <c r="F40" s="10">
        <v>41045</v>
      </c>
      <c r="G40" s="10">
        <v>43619</v>
      </c>
      <c r="H40" s="25">
        <f t="shared" si="2"/>
        <v>7</v>
      </c>
      <c r="I40" s="8">
        <v>5</v>
      </c>
      <c r="J40" s="14">
        <v>1700</v>
      </c>
      <c r="K40" s="14">
        <v>1700</v>
      </c>
      <c r="L40" s="3">
        <f t="shared" si="7"/>
        <v>0.19</v>
      </c>
      <c r="M40" s="14">
        <f t="shared" si="8"/>
        <v>2261</v>
      </c>
      <c r="N40" s="14">
        <f t="shared" si="3"/>
        <v>0</v>
      </c>
      <c r="O40" s="14">
        <f t="shared" si="6"/>
        <v>170</v>
      </c>
    </row>
    <row r="41" spans="3:15" x14ac:dyDescent="0.25">
      <c r="C41" s="8">
        <v>38</v>
      </c>
      <c r="D41" s="3">
        <v>3004</v>
      </c>
      <c r="E41" s="2" t="s">
        <v>256</v>
      </c>
      <c r="F41" s="10">
        <v>41045</v>
      </c>
      <c r="G41" s="10">
        <v>43619</v>
      </c>
      <c r="H41" s="25">
        <f t="shared" si="2"/>
        <v>7</v>
      </c>
      <c r="I41" s="8">
        <v>5</v>
      </c>
      <c r="J41" s="14">
        <v>1700</v>
      </c>
      <c r="K41" s="14">
        <v>1700</v>
      </c>
      <c r="L41" s="3">
        <f t="shared" si="7"/>
        <v>0.19</v>
      </c>
      <c r="M41" s="14">
        <f t="shared" si="8"/>
        <v>2261</v>
      </c>
      <c r="N41" s="14">
        <f t="shared" si="3"/>
        <v>0</v>
      </c>
      <c r="O41" s="14">
        <f t="shared" si="6"/>
        <v>170</v>
      </c>
    </row>
    <row r="42" spans="3:15" x14ac:dyDescent="0.25">
      <c r="C42" s="8">
        <v>39</v>
      </c>
      <c r="D42" s="3">
        <v>3004</v>
      </c>
      <c r="E42" s="2" t="s">
        <v>256</v>
      </c>
      <c r="F42" s="10">
        <v>41045</v>
      </c>
      <c r="G42" s="10">
        <v>43619</v>
      </c>
      <c r="H42" s="25">
        <f t="shared" si="2"/>
        <v>7</v>
      </c>
      <c r="I42" s="8">
        <v>5</v>
      </c>
      <c r="J42" s="14">
        <v>1700</v>
      </c>
      <c r="K42" s="14">
        <v>1700</v>
      </c>
      <c r="L42" s="3">
        <f t="shared" si="7"/>
        <v>0.19</v>
      </c>
      <c r="M42" s="14">
        <f t="shared" si="8"/>
        <v>2261</v>
      </c>
      <c r="N42" s="14">
        <f t="shared" si="3"/>
        <v>0</v>
      </c>
      <c r="O42" s="14">
        <f t="shared" si="6"/>
        <v>170</v>
      </c>
    </row>
    <row r="43" spans="3:15" x14ac:dyDescent="0.25">
      <c r="C43" s="8">
        <v>40</v>
      </c>
      <c r="D43" s="3">
        <v>3004</v>
      </c>
      <c r="E43" s="2" t="s">
        <v>256</v>
      </c>
      <c r="F43" s="10">
        <v>41045</v>
      </c>
      <c r="G43" s="10">
        <v>43619</v>
      </c>
      <c r="H43" s="25">
        <f t="shared" si="2"/>
        <v>7</v>
      </c>
      <c r="I43" s="8">
        <v>5</v>
      </c>
      <c r="J43" s="14">
        <v>1700</v>
      </c>
      <c r="K43" s="14">
        <v>1700</v>
      </c>
      <c r="L43" s="3">
        <f t="shared" si="7"/>
        <v>0.19</v>
      </c>
      <c r="M43" s="14">
        <f t="shared" si="8"/>
        <v>2261</v>
      </c>
      <c r="N43" s="14">
        <f t="shared" si="3"/>
        <v>0</v>
      </c>
      <c r="O43" s="14">
        <f t="shared" si="6"/>
        <v>170</v>
      </c>
    </row>
    <row r="44" spans="3:15" x14ac:dyDescent="0.25">
      <c r="C44" s="8">
        <v>41</v>
      </c>
      <c r="D44" s="3">
        <v>3004</v>
      </c>
      <c r="E44" s="2" t="s">
        <v>256</v>
      </c>
      <c r="F44" s="10">
        <v>41045</v>
      </c>
      <c r="G44" s="10">
        <v>43619</v>
      </c>
      <c r="H44" s="25">
        <f t="shared" si="2"/>
        <v>7</v>
      </c>
      <c r="I44" s="8">
        <v>5</v>
      </c>
      <c r="J44" s="14">
        <v>1700</v>
      </c>
      <c r="K44" s="14">
        <v>1700</v>
      </c>
      <c r="L44" s="3">
        <f t="shared" si="7"/>
        <v>0.19</v>
      </c>
      <c r="M44" s="14">
        <f t="shared" si="8"/>
        <v>2261</v>
      </c>
      <c r="N44" s="14">
        <f t="shared" si="3"/>
        <v>0</v>
      </c>
      <c r="O44" s="14">
        <f t="shared" si="6"/>
        <v>170</v>
      </c>
    </row>
    <row r="45" spans="3:15" x14ac:dyDescent="0.25">
      <c r="C45" s="8">
        <v>42</v>
      </c>
      <c r="D45" s="3">
        <v>3004</v>
      </c>
      <c r="E45" s="2" t="s">
        <v>258</v>
      </c>
      <c r="F45" s="10">
        <v>41030</v>
      </c>
      <c r="G45" s="10">
        <v>43619</v>
      </c>
      <c r="H45" s="25">
        <f t="shared" si="2"/>
        <v>7</v>
      </c>
      <c r="I45" s="8">
        <v>8</v>
      </c>
      <c r="J45" s="14">
        <v>31200</v>
      </c>
      <c r="K45" s="14">
        <f t="shared" ref="K45:K54" si="9">J45*1.04</f>
        <v>32448</v>
      </c>
      <c r="L45" s="3">
        <f t="shared" si="7"/>
        <v>0.12</v>
      </c>
      <c r="M45" s="14">
        <f t="shared" si="8"/>
        <v>27256.32</v>
      </c>
      <c r="N45" s="14">
        <f t="shared" si="3"/>
        <v>5191.68</v>
      </c>
      <c r="O45" s="14">
        <f t="shared" si="5"/>
        <v>5191.68</v>
      </c>
    </row>
    <row r="46" spans="3:15" x14ac:dyDescent="0.25">
      <c r="C46" s="8">
        <v>43</v>
      </c>
      <c r="D46" s="3">
        <v>3004</v>
      </c>
      <c r="E46" s="2" t="s">
        <v>258</v>
      </c>
      <c r="F46" s="10">
        <v>41030</v>
      </c>
      <c r="G46" s="10">
        <v>43619</v>
      </c>
      <c r="H46" s="25">
        <f t="shared" si="2"/>
        <v>7</v>
      </c>
      <c r="I46" s="8">
        <v>8</v>
      </c>
      <c r="J46" s="14">
        <v>31200</v>
      </c>
      <c r="K46" s="14">
        <f t="shared" si="9"/>
        <v>32448</v>
      </c>
      <c r="L46" s="3">
        <f t="shared" si="7"/>
        <v>0.12</v>
      </c>
      <c r="M46" s="14">
        <f t="shared" si="8"/>
        <v>27256.32</v>
      </c>
      <c r="N46" s="14">
        <f t="shared" si="3"/>
        <v>5191.68</v>
      </c>
      <c r="O46" s="14">
        <f t="shared" si="5"/>
        <v>5191.68</v>
      </c>
    </row>
    <row r="47" spans="3:15" x14ac:dyDescent="0.25">
      <c r="C47" s="8">
        <v>44</v>
      </c>
      <c r="D47" s="3">
        <v>3004</v>
      </c>
      <c r="E47" s="2" t="s">
        <v>258</v>
      </c>
      <c r="F47" s="10">
        <v>41030</v>
      </c>
      <c r="G47" s="10">
        <v>43619</v>
      </c>
      <c r="H47" s="25">
        <f t="shared" si="2"/>
        <v>7</v>
      </c>
      <c r="I47" s="8">
        <v>8</v>
      </c>
      <c r="J47" s="14">
        <v>31200</v>
      </c>
      <c r="K47" s="14">
        <f t="shared" si="9"/>
        <v>32448</v>
      </c>
      <c r="L47" s="3">
        <f t="shared" si="7"/>
        <v>0.12</v>
      </c>
      <c r="M47" s="14">
        <f t="shared" si="8"/>
        <v>27256.32</v>
      </c>
      <c r="N47" s="14">
        <f t="shared" si="3"/>
        <v>5191.68</v>
      </c>
      <c r="O47" s="14">
        <f t="shared" si="5"/>
        <v>5191.68</v>
      </c>
    </row>
    <row r="48" spans="3:15" x14ac:dyDescent="0.25">
      <c r="C48" s="8">
        <v>45</v>
      </c>
      <c r="D48" s="3">
        <v>3004</v>
      </c>
      <c r="E48" s="2" t="s">
        <v>258</v>
      </c>
      <c r="F48" s="10">
        <v>41030</v>
      </c>
      <c r="G48" s="10">
        <v>43619</v>
      </c>
      <c r="H48" s="25">
        <f t="shared" si="2"/>
        <v>7</v>
      </c>
      <c r="I48" s="8">
        <v>8</v>
      </c>
      <c r="J48" s="14">
        <v>31200</v>
      </c>
      <c r="K48" s="14">
        <f t="shared" si="9"/>
        <v>32448</v>
      </c>
      <c r="L48" s="3">
        <f t="shared" si="7"/>
        <v>0.12</v>
      </c>
      <c r="M48" s="14">
        <f t="shared" si="8"/>
        <v>27256.32</v>
      </c>
      <c r="N48" s="14">
        <f t="shared" si="3"/>
        <v>5191.68</v>
      </c>
      <c r="O48" s="14">
        <f t="shared" si="5"/>
        <v>5191.68</v>
      </c>
    </row>
    <row r="49" spans="3:15" x14ac:dyDescent="0.25">
      <c r="C49" s="8">
        <v>46</v>
      </c>
      <c r="D49" s="3">
        <v>3004</v>
      </c>
      <c r="E49" s="2" t="s">
        <v>258</v>
      </c>
      <c r="F49" s="10">
        <v>41030</v>
      </c>
      <c r="G49" s="10">
        <v>43619</v>
      </c>
      <c r="H49" s="25">
        <f t="shared" si="2"/>
        <v>7</v>
      </c>
      <c r="I49" s="8">
        <v>8</v>
      </c>
      <c r="J49" s="14">
        <v>31200</v>
      </c>
      <c r="K49" s="14">
        <f t="shared" si="9"/>
        <v>32448</v>
      </c>
      <c r="L49" s="3">
        <f t="shared" si="7"/>
        <v>0.12</v>
      </c>
      <c r="M49" s="14">
        <f t="shared" si="8"/>
        <v>27256.32</v>
      </c>
      <c r="N49" s="14">
        <f t="shared" si="3"/>
        <v>5191.68</v>
      </c>
      <c r="O49" s="14">
        <f t="shared" si="5"/>
        <v>5191.68</v>
      </c>
    </row>
    <row r="50" spans="3:15" x14ac:dyDescent="0.25">
      <c r="C50" s="8">
        <v>47</v>
      </c>
      <c r="D50" s="3">
        <v>3004</v>
      </c>
      <c r="E50" s="2" t="s">
        <v>258</v>
      </c>
      <c r="F50" s="10">
        <v>41030</v>
      </c>
      <c r="G50" s="10">
        <v>43619</v>
      </c>
      <c r="H50" s="25">
        <f t="shared" si="2"/>
        <v>7</v>
      </c>
      <c r="I50" s="8">
        <v>8</v>
      </c>
      <c r="J50" s="14">
        <v>31200</v>
      </c>
      <c r="K50" s="14">
        <f t="shared" si="9"/>
        <v>32448</v>
      </c>
      <c r="L50" s="3">
        <f t="shared" si="7"/>
        <v>0.12</v>
      </c>
      <c r="M50" s="14">
        <f t="shared" si="8"/>
        <v>27256.32</v>
      </c>
      <c r="N50" s="14">
        <f t="shared" si="3"/>
        <v>5191.68</v>
      </c>
      <c r="O50" s="14">
        <f t="shared" si="5"/>
        <v>5191.68</v>
      </c>
    </row>
    <row r="51" spans="3:15" x14ac:dyDescent="0.25">
      <c r="C51" s="8">
        <v>48</v>
      </c>
      <c r="D51" s="3">
        <v>3004</v>
      </c>
      <c r="E51" s="2" t="s">
        <v>258</v>
      </c>
      <c r="F51" s="10">
        <v>41030</v>
      </c>
      <c r="G51" s="10">
        <v>43619</v>
      </c>
      <c r="H51" s="25">
        <f t="shared" si="2"/>
        <v>7</v>
      </c>
      <c r="I51" s="8">
        <v>8</v>
      </c>
      <c r="J51" s="14">
        <v>31200</v>
      </c>
      <c r="K51" s="14">
        <f t="shared" si="9"/>
        <v>32448</v>
      </c>
      <c r="L51" s="3">
        <f t="shared" si="7"/>
        <v>0.12</v>
      </c>
      <c r="M51" s="14">
        <f t="shared" si="8"/>
        <v>27256.32</v>
      </c>
      <c r="N51" s="14">
        <f t="shared" si="3"/>
        <v>5191.68</v>
      </c>
      <c r="O51" s="14">
        <f t="shared" si="5"/>
        <v>5191.68</v>
      </c>
    </row>
    <row r="52" spans="3:15" x14ac:dyDescent="0.25">
      <c r="C52" s="8">
        <v>49</v>
      </c>
      <c r="D52" s="3">
        <v>3004</v>
      </c>
      <c r="E52" s="2" t="s">
        <v>258</v>
      </c>
      <c r="F52" s="10">
        <v>41030</v>
      </c>
      <c r="G52" s="10">
        <v>43619</v>
      </c>
      <c r="H52" s="25">
        <f t="shared" si="2"/>
        <v>7</v>
      </c>
      <c r="I52" s="8">
        <v>8</v>
      </c>
      <c r="J52" s="14">
        <v>31200</v>
      </c>
      <c r="K52" s="14">
        <f t="shared" si="9"/>
        <v>32448</v>
      </c>
      <c r="L52" s="3">
        <f t="shared" si="7"/>
        <v>0.12</v>
      </c>
      <c r="M52" s="14">
        <f t="shared" si="8"/>
        <v>27256.32</v>
      </c>
      <c r="N52" s="14">
        <f t="shared" si="3"/>
        <v>5191.68</v>
      </c>
      <c r="O52" s="14">
        <f t="shared" si="5"/>
        <v>5191.68</v>
      </c>
    </row>
    <row r="53" spans="3:15" x14ac:dyDescent="0.25">
      <c r="C53" s="8">
        <v>50</v>
      </c>
      <c r="D53" s="3">
        <v>3004</v>
      </c>
      <c r="E53" s="2" t="s">
        <v>258</v>
      </c>
      <c r="F53" s="10">
        <v>41030</v>
      </c>
      <c r="G53" s="10">
        <v>43619</v>
      </c>
      <c r="H53" s="25">
        <f t="shared" si="2"/>
        <v>7</v>
      </c>
      <c r="I53" s="8">
        <v>8</v>
      </c>
      <c r="J53" s="14">
        <v>31200</v>
      </c>
      <c r="K53" s="14">
        <f t="shared" si="9"/>
        <v>32448</v>
      </c>
      <c r="L53" s="3">
        <f t="shared" si="7"/>
        <v>0.12</v>
      </c>
      <c r="M53" s="14">
        <f t="shared" si="8"/>
        <v>27256.32</v>
      </c>
      <c r="N53" s="14">
        <f t="shared" si="3"/>
        <v>5191.68</v>
      </c>
      <c r="O53" s="14">
        <f t="shared" si="5"/>
        <v>5191.68</v>
      </c>
    </row>
    <row r="54" spans="3:15" x14ac:dyDescent="0.25">
      <c r="C54" s="8">
        <v>51</v>
      </c>
      <c r="D54" s="3">
        <v>3004</v>
      </c>
      <c r="E54" s="2" t="s">
        <v>258</v>
      </c>
      <c r="F54" s="10">
        <v>41030</v>
      </c>
      <c r="G54" s="10">
        <v>43619</v>
      </c>
      <c r="H54" s="25">
        <f t="shared" si="2"/>
        <v>7</v>
      </c>
      <c r="I54" s="8">
        <v>8</v>
      </c>
      <c r="J54" s="14">
        <v>31200</v>
      </c>
      <c r="K54" s="14">
        <f t="shared" si="9"/>
        <v>32448</v>
      </c>
      <c r="L54" s="3">
        <f t="shared" si="7"/>
        <v>0.12</v>
      </c>
      <c r="M54" s="14">
        <f t="shared" si="8"/>
        <v>27256.32</v>
      </c>
      <c r="N54" s="14">
        <f t="shared" si="3"/>
        <v>5191.68</v>
      </c>
      <c r="O54" s="14">
        <f t="shared" si="5"/>
        <v>5191.68</v>
      </c>
    </row>
    <row r="55" spans="3:15" x14ac:dyDescent="0.25">
      <c r="C55" s="8">
        <v>52</v>
      </c>
      <c r="D55" s="3">
        <v>3004</v>
      </c>
      <c r="E55" s="2" t="s">
        <v>260</v>
      </c>
      <c r="F55" s="10">
        <v>41100</v>
      </c>
      <c r="G55" s="10">
        <v>43619</v>
      </c>
      <c r="H55" s="25">
        <f t="shared" si="2"/>
        <v>6.9</v>
      </c>
      <c r="I55" s="8">
        <v>7</v>
      </c>
      <c r="J55" s="14">
        <v>13212</v>
      </c>
      <c r="K55" s="14">
        <v>13212</v>
      </c>
      <c r="L55" s="3">
        <f t="shared" si="7"/>
        <v>0.14000000000000001</v>
      </c>
      <c r="M55" s="14">
        <f t="shared" si="8"/>
        <v>12762.792000000001</v>
      </c>
      <c r="N55" s="14">
        <f t="shared" si="3"/>
        <v>449.20799999999872</v>
      </c>
      <c r="O55" s="14">
        <f t="shared" si="5"/>
        <v>449.20799999999872</v>
      </c>
    </row>
    <row r="56" spans="3:15" x14ac:dyDescent="0.25">
      <c r="C56" s="8">
        <v>53</v>
      </c>
      <c r="D56" s="3">
        <v>3004</v>
      </c>
      <c r="E56" s="2" t="s">
        <v>262</v>
      </c>
      <c r="F56" s="10">
        <v>41114</v>
      </c>
      <c r="G56" s="10">
        <v>43619</v>
      </c>
      <c r="H56" s="25">
        <f t="shared" si="2"/>
        <v>6.8</v>
      </c>
      <c r="I56" s="8">
        <v>7</v>
      </c>
      <c r="J56" s="14">
        <v>6825</v>
      </c>
      <c r="K56" s="14">
        <v>6825</v>
      </c>
      <c r="L56" s="3">
        <f t="shared" si="7"/>
        <v>0.14000000000000001</v>
      </c>
      <c r="M56" s="14">
        <f t="shared" si="8"/>
        <v>6497.4000000000005</v>
      </c>
      <c r="N56" s="14">
        <f t="shared" si="3"/>
        <v>327.59999999999945</v>
      </c>
      <c r="O56" s="14">
        <f t="shared" si="5"/>
        <v>327.59999999999945</v>
      </c>
    </row>
    <row r="57" spans="3:15" x14ac:dyDescent="0.25">
      <c r="C57" s="8">
        <v>54</v>
      </c>
      <c r="D57" s="3">
        <v>3004</v>
      </c>
      <c r="E57" s="2" t="s">
        <v>264</v>
      </c>
      <c r="F57" s="10">
        <v>41121</v>
      </c>
      <c r="G57" s="10">
        <v>43619</v>
      </c>
      <c r="H57" s="25">
        <f t="shared" si="2"/>
        <v>6.8</v>
      </c>
      <c r="I57" s="8">
        <v>5</v>
      </c>
      <c r="J57" s="14">
        <v>12190</v>
      </c>
      <c r="K57" s="14">
        <v>12190</v>
      </c>
      <c r="L57" s="3">
        <f t="shared" si="7"/>
        <v>0.19</v>
      </c>
      <c r="M57" s="14">
        <f t="shared" si="8"/>
        <v>15749.48</v>
      </c>
      <c r="N57" s="14">
        <f t="shared" si="3"/>
        <v>0</v>
      </c>
      <c r="O57" s="14">
        <f t="shared" ref="O57:O58" si="10">J57*0.1</f>
        <v>1219</v>
      </c>
    </row>
    <row r="58" spans="3:15" x14ac:dyDescent="0.25">
      <c r="C58" s="8">
        <v>55</v>
      </c>
      <c r="D58" s="3">
        <v>3004</v>
      </c>
      <c r="E58" s="2" t="s">
        <v>266</v>
      </c>
      <c r="F58" s="10">
        <v>41327</v>
      </c>
      <c r="G58" s="10">
        <v>43619</v>
      </c>
      <c r="H58" s="25">
        <f t="shared" si="2"/>
        <v>6.2</v>
      </c>
      <c r="I58" s="8">
        <v>4</v>
      </c>
      <c r="J58" s="14">
        <v>53130.01</v>
      </c>
      <c r="K58" s="14">
        <v>53130.01</v>
      </c>
      <c r="L58" s="3">
        <f t="shared" si="7"/>
        <v>0.24</v>
      </c>
      <c r="M58" s="14">
        <f t="shared" si="8"/>
        <v>79057.454880000005</v>
      </c>
      <c r="N58" s="14">
        <f t="shared" si="3"/>
        <v>0</v>
      </c>
      <c r="O58" s="14">
        <f t="shared" si="10"/>
        <v>5313.0010000000002</v>
      </c>
    </row>
    <row r="59" spans="3:15" x14ac:dyDescent="0.25">
      <c r="C59" s="8">
        <v>56</v>
      </c>
      <c r="D59" s="3">
        <v>3004</v>
      </c>
      <c r="E59" s="2" t="s">
        <v>267</v>
      </c>
      <c r="F59" s="10">
        <v>41364</v>
      </c>
      <c r="G59" s="10">
        <v>43619</v>
      </c>
      <c r="H59" s="25">
        <f t="shared" si="2"/>
        <v>6.1</v>
      </c>
      <c r="I59" s="8">
        <v>5</v>
      </c>
      <c r="J59" s="14">
        <v>0</v>
      </c>
      <c r="K59" s="14">
        <v>0</v>
      </c>
      <c r="L59" s="3">
        <f t="shared" si="7"/>
        <v>0.19</v>
      </c>
      <c r="M59" s="14">
        <f t="shared" si="8"/>
        <v>0</v>
      </c>
      <c r="N59" s="14">
        <f t="shared" si="3"/>
        <v>0</v>
      </c>
      <c r="O59" s="14">
        <f t="shared" si="5"/>
        <v>0</v>
      </c>
    </row>
    <row r="60" spans="3:15" x14ac:dyDescent="0.25">
      <c r="C60" s="8">
        <v>57</v>
      </c>
      <c r="D60" s="3">
        <v>3004</v>
      </c>
      <c r="E60" s="2" t="s">
        <v>266</v>
      </c>
      <c r="F60" s="10">
        <v>41542</v>
      </c>
      <c r="G60" s="10">
        <v>43619</v>
      </c>
      <c r="H60" s="25">
        <f t="shared" si="2"/>
        <v>5.6</v>
      </c>
      <c r="I60" s="8">
        <v>5</v>
      </c>
      <c r="J60" s="14">
        <v>75798.490000000005</v>
      </c>
      <c r="K60" s="14">
        <v>75798.490000000005</v>
      </c>
      <c r="L60" s="3">
        <f t="shared" si="7"/>
        <v>0.19</v>
      </c>
      <c r="M60" s="14">
        <f t="shared" si="8"/>
        <v>80649.593359999999</v>
      </c>
      <c r="N60" s="14">
        <f t="shared" si="3"/>
        <v>0</v>
      </c>
      <c r="O60" s="14">
        <f>J60*0.1</f>
        <v>7579.8490000000011</v>
      </c>
    </row>
    <row r="61" spans="3:15" x14ac:dyDescent="0.25">
      <c r="C61" s="8">
        <v>58</v>
      </c>
      <c r="D61" s="3">
        <v>3004</v>
      </c>
      <c r="E61" s="2" t="s">
        <v>269</v>
      </c>
      <c r="F61" s="10">
        <v>41640</v>
      </c>
      <c r="G61" s="10">
        <v>43619</v>
      </c>
      <c r="H61" s="25">
        <f t="shared" si="2"/>
        <v>5.4</v>
      </c>
      <c r="I61" s="8">
        <v>6</v>
      </c>
      <c r="J61" s="14">
        <v>9065</v>
      </c>
      <c r="K61" s="14">
        <v>9065</v>
      </c>
      <c r="L61" s="3">
        <f t="shared" si="7"/>
        <v>0.16</v>
      </c>
      <c r="M61" s="14">
        <f t="shared" si="8"/>
        <v>7832.1600000000008</v>
      </c>
      <c r="N61" s="14">
        <f t="shared" si="3"/>
        <v>1232.8399999999992</v>
      </c>
      <c r="O61" s="14">
        <f t="shared" si="5"/>
        <v>1232.8399999999992</v>
      </c>
    </row>
    <row r="62" spans="3:15" x14ac:dyDescent="0.25">
      <c r="C62" s="8">
        <v>59</v>
      </c>
      <c r="D62" s="3">
        <v>3004</v>
      </c>
      <c r="E62" s="2" t="s">
        <v>264</v>
      </c>
      <c r="F62" s="10">
        <v>41689</v>
      </c>
      <c r="G62" s="10">
        <v>43619</v>
      </c>
      <c r="H62" s="25">
        <f t="shared" si="2"/>
        <v>5.2</v>
      </c>
      <c r="I62" s="8">
        <v>4</v>
      </c>
      <c r="J62" s="14">
        <v>23250.31</v>
      </c>
      <c r="K62" s="14">
        <v>23250.31</v>
      </c>
      <c r="L62" s="3">
        <f t="shared" si="7"/>
        <v>0.24</v>
      </c>
      <c r="M62" s="14">
        <f t="shared" si="8"/>
        <v>29016.386880000002</v>
      </c>
      <c r="N62" s="14">
        <f t="shared" si="3"/>
        <v>0</v>
      </c>
      <c r="O62" s="14">
        <f>J62*0.1</f>
        <v>2325.0310000000004</v>
      </c>
    </row>
    <row r="63" spans="3:15" x14ac:dyDescent="0.25">
      <c r="C63" s="8">
        <v>60</v>
      </c>
      <c r="D63" s="3">
        <v>3004</v>
      </c>
      <c r="E63" s="2" t="s">
        <v>271</v>
      </c>
      <c r="F63" s="10">
        <v>41851</v>
      </c>
      <c r="G63" s="10">
        <v>43619</v>
      </c>
      <c r="H63" s="25">
        <f t="shared" si="2"/>
        <v>4.8</v>
      </c>
      <c r="I63" s="8">
        <v>7</v>
      </c>
      <c r="J63" s="14">
        <v>10500</v>
      </c>
      <c r="K63" s="14">
        <f>J63*1.023</f>
        <v>10741.499999999998</v>
      </c>
      <c r="L63" s="3">
        <f t="shared" si="7"/>
        <v>0.14000000000000001</v>
      </c>
      <c r="M63" s="14">
        <f t="shared" si="8"/>
        <v>7218.2879999999996</v>
      </c>
      <c r="N63" s="14">
        <f t="shared" si="3"/>
        <v>3523.2119999999986</v>
      </c>
      <c r="O63" s="14">
        <f t="shared" si="5"/>
        <v>3523.2119999999986</v>
      </c>
    </row>
    <row r="64" spans="3:15" x14ac:dyDescent="0.25">
      <c r="C64" s="8">
        <v>61</v>
      </c>
      <c r="D64" s="3">
        <v>3004</v>
      </c>
      <c r="E64" s="2" t="s">
        <v>273</v>
      </c>
      <c r="F64" s="10">
        <v>41944</v>
      </c>
      <c r="G64" s="10">
        <v>43619</v>
      </c>
      <c r="H64" s="25">
        <f t="shared" si="2"/>
        <v>4.5</v>
      </c>
      <c r="I64" s="8">
        <v>3</v>
      </c>
      <c r="J64" s="14">
        <v>30111.9</v>
      </c>
      <c r="K64" s="14">
        <v>30111.9</v>
      </c>
      <c r="L64" s="3">
        <f t="shared" si="7"/>
        <v>0.32</v>
      </c>
      <c r="M64" s="14">
        <f t="shared" si="8"/>
        <v>43361.136000000006</v>
      </c>
      <c r="N64" s="14">
        <f t="shared" si="3"/>
        <v>0</v>
      </c>
      <c r="O64" s="14">
        <f>J64*0.1</f>
        <v>3011.1900000000005</v>
      </c>
    </row>
    <row r="65" spans="3:15" x14ac:dyDescent="0.25">
      <c r="C65" s="8">
        <v>62</v>
      </c>
      <c r="D65" s="3">
        <v>3004</v>
      </c>
      <c r="E65" s="2" t="s">
        <v>275</v>
      </c>
      <c r="F65" s="10">
        <v>42036</v>
      </c>
      <c r="G65" s="10">
        <v>43619</v>
      </c>
      <c r="H65" s="25">
        <f t="shared" si="2"/>
        <v>4.3</v>
      </c>
      <c r="I65" s="8">
        <v>7</v>
      </c>
      <c r="J65" s="14">
        <v>20300</v>
      </c>
      <c r="K65" s="14">
        <f>J65*1.023</f>
        <v>20766.899999999998</v>
      </c>
      <c r="L65" s="3">
        <f t="shared" si="7"/>
        <v>0.14000000000000001</v>
      </c>
      <c r="M65" s="14">
        <f t="shared" si="8"/>
        <v>12501.673799999999</v>
      </c>
      <c r="N65" s="14">
        <f t="shared" si="3"/>
        <v>8265.2261999999992</v>
      </c>
      <c r="O65" s="14">
        <f t="shared" si="5"/>
        <v>8265.2261999999992</v>
      </c>
    </row>
    <row r="66" spans="3:15" x14ac:dyDescent="0.25">
      <c r="C66" s="8">
        <v>63</v>
      </c>
      <c r="D66" s="3">
        <v>3004</v>
      </c>
      <c r="E66" s="2" t="s">
        <v>277</v>
      </c>
      <c r="F66" s="10">
        <v>42062</v>
      </c>
      <c r="G66" s="10">
        <v>43619</v>
      </c>
      <c r="H66" s="25">
        <f t="shared" si="2"/>
        <v>4.2</v>
      </c>
      <c r="I66" s="8">
        <v>3</v>
      </c>
      <c r="J66" s="14">
        <v>15000</v>
      </c>
      <c r="K66" s="14">
        <v>15000</v>
      </c>
      <c r="L66" s="3">
        <f t="shared" si="7"/>
        <v>0.32</v>
      </c>
      <c r="M66" s="14">
        <f t="shared" si="8"/>
        <v>20160</v>
      </c>
      <c r="N66" s="14">
        <f t="shared" si="3"/>
        <v>0</v>
      </c>
      <c r="O66" s="14">
        <f>J66*0.1</f>
        <v>1500</v>
      </c>
    </row>
    <row r="67" spans="3:15" x14ac:dyDescent="0.25">
      <c r="C67" s="8">
        <v>64</v>
      </c>
      <c r="D67" s="3">
        <v>3004</v>
      </c>
      <c r="E67" s="2" t="s">
        <v>279</v>
      </c>
      <c r="F67" s="10">
        <v>42156</v>
      </c>
      <c r="G67" s="10">
        <v>43619</v>
      </c>
      <c r="H67" s="25">
        <f t="shared" si="2"/>
        <v>4</v>
      </c>
      <c r="I67" s="8">
        <v>5</v>
      </c>
      <c r="J67" s="14">
        <v>32377.03</v>
      </c>
      <c r="K67" s="14">
        <v>32377.03</v>
      </c>
      <c r="L67" s="3">
        <f t="shared" si="7"/>
        <v>0.19</v>
      </c>
      <c r="M67" s="14">
        <f t="shared" si="8"/>
        <v>24606.542799999999</v>
      </c>
      <c r="N67" s="14">
        <f t="shared" si="3"/>
        <v>7770.4871999999996</v>
      </c>
      <c r="O67" s="14">
        <f t="shared" si="5"/>
        <v>7770.4871999999996</v>
      </c>
    </row>
    <row r="68" spans="3:15" x14ac:dyDescent="0.25">
      <c r="C68" s="8">
        <v>65</v>
      </c>
      <c r="D68" s="3">
        <v>3004</v>
      </c>
      <c r="E68" s="2" t="s">
        <v>281</v>
      </c>
      <c r="F68" s="10">
        <v>42185</v>
      </c>
      <c r="G68" s="10">
        <v>43619</v>
      </c>
      <c r="H68" s="25">
        <f t="shared" si="2"/>
        <v>3.9</v>
      </c>
      <c r="I68" s="8">
        <v>4</v>
      </c>
      <c r="J68" s="14">
        <v>14200.01</v>
      </c>
      <c r="K68" s="14">
        <v>14200.01</v>
      </c>
      <c r="L68" s="3">
        <f t="shared" ref="L68:L99" si="11">ROUND((95/I68)/100,2)</f>
        <v>0.24</v>
      </c>
      <c r="M68" s="14">
        <f t="shared" ref="M68:M99" si="12">K68*L68*H68</f>
        <v>13291.209359999999</v>
      </c>
      <c r="N68" s="14">
        <f t="shared" si="3"/>
        <v>908.80064000000129</v>
      </c>
      <c r="O68" s="14">
        <f t="shared" si="5"/>
        <v>908.80064000000129</v>
      </c>
    </row>
    <row r="69" spans="3:15" x14ac:dyDescent="0.25">
      <c r="C69" s="8">
        <v>66</v>
      </c>
      <c r="D69" s="3">
        <v>3004</v>
      </c>
      <c r="E69" s="2" t="s">
        <v>282</v>
      </c>
      <c r="F69" s="10">
        <v>42185</v>
      </c>
      <c r="G69" s="10">
        <v>43619</v>
      </c>
      <c r="H69" s="25">
        <f t="shared" ref="H69:H99" si="13">ROUNDDOWN((G69-F69)/365,1)</f>
        <v>3.9</v>
      </c>
      <c r="I69" s="8">
        <v>5</v>
      </c>
      <c r="J69" s="14">
        <v>31400</v>
      </c>
      <c r="K69" s="14">
        <v>31400</v>
      </c>
      <c r="L69" s="3">
        <f t="shared" si="11"/>
        <v>0.19</v>
      </c>
      <c r="M69" s="14">
        <f t="shared" si="12"/>
        <v>23267.399999999998</v>
      </c>
      <c r="N69" s="14">
        <f t="shared" ref="N69:N99" si="14">MAX((K69-M69),0)</f>
        <v>8132.6000000000022</v>
      </c>
      <c r="O69" s="14">
        <f t="shared" ref="O69:O70" si="15">N69</f>
        <v>8132.6000000000022</v>
      </c>
    </row>
    <row r="70" spans="3:15" x14ac:dyDescent="0.25">
      <c r="C70" s="8">
        <v>67</v>
      </c>
      <c r="D70" s="3">
        <v>3004</v>
      </c>
      <c r="E70" s="2" t="s">
        <v>284</v>
      </c>
      <c r="F70" s="10">
        <v>42445</v>
      </c>
      <c r="G70" s="10">
        <v>43619</v>
      </c>
      <c r="H70" s="25">
        <f t="shared" si="13"/>
        <v>3.2</v>
      </c>
      <c r="I70" s="8">
        <v>5</v>
      </c>
      <c r="J70" s="14">
        <v>42704.38</v>
      </c>
      <c r="K70" s="14">
        <v>42704.38</v>
      </c>
      <c r="L70" s="3">
        <f t="shared" si="11"/>
        <v>0.19</v>
      </c>
      <c r="M70" s="14">
        <f t="shared" si="12"/>
        <v>25964.263040000002</v>
      </c>
      <c r="N70" s="14">
        <f t="shared" si="14"/>
        <v>16740.116959999996</v>
      </c>
      <c r="O70" s="14">
        <f t="shared" si="15"/>
        <v>16740.116959999996</v>
      </c>
    </row>
    <row r="71" spans="3:15" x14ac:dyDescent="0.25">
      <c r="C71" s="8">
        <v>68</v>
      </c>
      <c r="D71" s="3">
        <v>3004</v>
      </c>
      <c r="E71" s="2" t="s">
        <v>286</v>
      </c>
      <c r="F71" s="10">
        <v>42430</v>
      </c>
      <c r="G71" s="10">
        <v>43619</v>
      </c>
      <c r="H71" s="25">
        <f t="shared" si="13"/>
        <v>3.2</v>
      </c>
      <c r="I71" s="8">
        <v>3</v>
      </c>
      <c r="J71" s="14">
        <v>82110</v>
      </c>
      <c r="K71" s="14">
        <v>82110</v>
      </c>
      <c r="L71" s="3">
        <f t="shared" si="11"/>
        <v>0.32</v>
      </c>
      <c r="M71" s="14">
        <f t="shared" si="12"/>
        <v>84080.640000000014</v>
      </c>
      <c r="N71" s="14">
        <f t="shared" si="14"/>
        <v>0</v>
      </c>
      <c r="O71" s="14">
        <f>J71*0.1</f>
        <v>8211</v>
      </c>
    </row>
    <row r="72" spans="3:15" x14ac:dyDescent="0.25">
      <c r="C72" s="8">
        <v>69</v>
      </c>
      <c r="D72" s="3">
        <v>3004</v>
      </c>
      <c r="E72" s="2" t="s">
        <v>287</v>
      </c>
      <c r="F72" s="10">
        <v>42979</v>
      </c>
      <c r="G72" s="10">
        <v>43619</v>
      </c>
      <c r="H72" s="25">
        <f t="shared" si="13"/>
        <v>1.7</v>
      </c>
      <c r="I72" s="8">
        <v>5</v>
      </c>
      <c r="J72" s="14">
        <v>86538.47</v>
      </c>
      <c r="K72" s="14">
        <v>86538.47</v>
      </c>
      <c r="L72" s="3">
        <f t="shared" si="11"/>
        <v>0.19</v>
      </c>
      <c r="M72" s="14">
        <f t="shared" si="12"/>
        <v>27951.925810000001</v>
      </c>
      <c r="N72" s="14">
        <f t="shared" si="14"/>
        <v>58586.544190000001</v>
      </c>
      <c r="O72" s="14">
        <f t="shared" ref="O72:O76" si="16">N72</f>
        <v>58586.544190000001</v>
      </c>
    </row>
    <row r="73" spans="3:15" x14ac:dyDescent="0.25">
      <c r="C73" s="8">
        <v>70</v>
      </c>
      <c r="D73" s="3">
        <v>3004</v>
      </c>
      <c r="E73" s="2" t="s">
        <v>288</v>
      </c>
      <c r="F73" s="10">
        <v>42979</v>
      </c>
      <c r="G73" s="10">
        <v>43619</v>
      </c>
      <c r="H73" s="25">
        <f t="shared" si="13"/>
        <v>1.7</v>
      </c>
      <c r="I73" s="8">
        <v>7</v>
      </c>
      <c r="J73" s="14">
        <v>23400</v>
      </c>
      <c r="K73" s="14">
        <f>J73*1.023</f>
        <v>23938.199999999997</v>
      </c>
      <c r="L73" s="3">
        <f t="shared" si="11"/>
        <v>0.14000000000000001</v>
      </c>
      <c r="M73" s="14">
        <f t="shared" si="12"/>
        <v>5697.2915999999996</v>
      </c>
      <c r="N73" s="14">
        <f t="shared" si="14"/>
        <v>18240.908399999997</v>
      </c>
      <c r="O73" s="14">
        <f t="shared" si="16"/>
        <v>18240.908399999997</v>
      </c>
    </row>
    <row r="74" spans="3:15" x14ac:dyDescent="0.25">
      <c r="C74" s="8">
        <v>71</v>
      </c>
      <c r="D74" s="3">
        <v>3004</v>
      </c>
      <c r="E74" s="2" t="s">
        <v>266</v>
      </c>
      <c r="F74" s="10">
        <v>42979</v>
      </c>
      <c r="G74" s="10">
        <v>43619</v>
      </c>
      <c r="H74" s="25">
        <f t="shared" si="13"/>
        <v>1.7</v>
      </c>
      <c r="I74" s="8">
        <v>4</v>
      </c>
      <c r="J74" s="14">
        <v>282457.53999999998</v>
      </c>
      <c r="K74" s="14">
        <v>282457.53999999998</v>
      </c>
      <c r="L74" s="3">
        <f t="shared" si="11"/>
        <v>0.24</v>
      </c>
      <c r="M74" s="14">
        <f t="shared" si="12"/>
        <v>115242.67631999998</v>
      </c>
      <c r="N74" s="14">
        <f t="shared" si="14"/>
        <v>167214.86368000001</v>
      </c>
      <c r="O74" s="14">
        <f t="shared" si="16"/>
        <v>167214.86368000001</v>
      </c>
    </row>
    <row r="75" spans="3:15" x14ac:dyDescent="0.25">
      <c r="C75" s="8">
        <v>72</v>
      </c>
      <c r="D75" s="3">
        <v>3004</v>
      </c>
      <c r="E75" s="2" t="s">
        <v>289</v>
      </c>
      <c r="F75" s="10">
        <v>42979</v>
      </c>
      <c r="G75" s="10">
        <v>43619</v>
      </c>
      <c r="H75" s="25">
        <f t="shared" si="13"/>
        <v>1.7</v>
      </c>
      <c r="I75" s="8">
        <v>5</v>
      </c>
      <c r="J75" s="14">
        <v>18200</v>
      </c>
      <c r="K75" s="14">
        <v>18200</v>
      </c>
      <c r="L75" s="3">
        <f t="shared" si="11"/>
        <v>0.19</v>
      </c>
      <c r="M75" s="14">
        <f t="shared" si="12"/>
        <v>5878.5999999999995</v>
      </c>
      <c r="N75" s="14">
        <f t="shared" si="14"/>
        <v>12321.400000000001</v>
      </c>
      <c r="O75" s="14">
        <f t="shared" si="16"/>
        <v>12321.400000000001</v>
      </c>
    </row>
    <row r="76" spans="3:15" x14ac:dyDescent="0.25">
      <c r="C76" s="8">
        <v>73</v>
      </c>
      <c r="D76" s="3">
        <v>3004</v>
      </c>
      <c r="E76" s="2" t="s">
        <v>291</v>
      </c>
      <c r="F76" s="10">
        <v>43271</v>
      </c>
      <c r="G76" s="10">
        <v>43619</v>
      </c>
      <c r="H76" s="25">
        <f t="shared" si="13"/>
        <v>0.9</v>
      </c>
      <c r="I76" s="8">
        <v>4</v>
      </c>
      <c r="J76" s="14">
        <v>35840.01</v>
      </c>
      <c r="K76" s="14">
        <v>35840.01</v>
      </c>
      <c r="L76" s="3">
        <f t="shared" si="11"/>
        <v>0.24</v>
      </c>
      <c r="M76" s="14">
        <f t="shared" si="12"/>
        <v>7741.4421599999996</v>
      </c>
      <c r="N76" s="14">
        <f t="shared" si="14"/>
        <v>28098.567840000003</v>
      </c>
      <c r="O76" s="14">
        <f t="shared" si="16"/>
        <v>28098.567840000003</v>
      </c>
    </row>
    <row r="77" spans="3:15" x14ac:dyDescent="0.25">
      <c r="C77" s="8">
        <v>74</v>
      </c>
      <c r="D77" s="3">
        <v>3004</v>
      </c>
      <c r="E77" s="2" t="s">
        <v>293</v>
      </c>
      <c r="F77" s="10">
        <v>40441</v>
      </c>
      <c r="G77" s="10">
        <v>43619</v>
      </c>
      <c r="H77" s="25">
        <f t="shared" si="13"/>
        <v>8.6999999999999993</v>
      </c>
      <c r="I77" s="8">
        <v>5</v>
      </c>
      <c r="J77" s="14">
        <v>28140</v>
      </c>
      <c r="K77" s="14">
        <v>28140</v>
      </c>
      <c r="L77" s="3">
        <f t="shared" si="11"/>
        <v>0.19</v>
      </c>
      <c r="M77" s="14">
        <f t="shared" si="12"/>
        <v>46515.42</v>
      </c>
      <c r="N77" s="14">
        <f t="shared" si="14"/>
        <v>0</v>
      </c>
      <c r="O77" s="14">
        <f t="shared" ref="O77:O92" si="17">J77*0.1</f>
        <v>2814</v>
      </c>
    </row>
    <row r="78" spans="3:15" x14ac:dyDescent="0.25">
      <c r="C78" s="8">
        <v>75</v>
      </c>
      <c r="D78" s="3">
        <v>3004</v>
      </c>
      <c r="E78" s="2" t="s">
        <v>294</v>
      </c>
      <c r="F78" s="10">
        <v>40441</v>
      </c>
      <c r="G78" s="10">
        <v>43619</v>
      </c>
      <c r="H78" s="25">
        <f t="shared" si="13"/>
        <v>8.6999999999999993</v>
      </c>
      <c r="I78" s="8">
        <v>4</v>
      </c>
      <c r="J78" s="14">
        <v>442221</v>
      </c>
      <c r="K78" s="14">
        <v>442221</v>
      </c>
      <c r="L78" s="3">
        <f t="shared" si="11"/>
        <v>0.24</v>
      </c>
      <c r="M78" s="14">
        <f t="shared" si="12"/>
        <v>923357.44799999986</v>
      </c>
      <c r="N78" s="14">
        <f t="shared" si="14"/>
        <v>0</v>
      </c>
      <c r="O78" s="14">
        <f t="shared" si="17"/>
        <v>44222.100000000006</v>
      </c>
    </row>
    <row r="79" spans="3:15" x14ac:dyDescent="0.25">
      <c r="C79" s="8">
        <v>76</v>
      </c>
      <c r="D79" s="3">
        <v>3004</v>
      </c>
      <c r="E79" s="2" t="s">
        <v>295</v>
      </c>
      <c r="F79" s="10">
        <v>40441</v>
      </c>
      <c r="G79" s="10">
        <v>43619</v>
      </c>
      <c r="H79" s="25">
        <f t="shared" si="13"/>
        <v>8.6999999999999993</v>
      </c>
      <c r="I79" s="8">
        <v>5</v>
      </c>
      <c r="J79" s="14">
        <v>26460</v>
      </c>
      <c r="K79" s="14">
        <v>26460</v>
      </c>
      <c r="L79" s="3">
        <f t="shared" si="11"/>
        <v>0.19</v>
      </c>
      <c r="M79" s="14">
        <f t="shared" si="12"/>
        <v>43738.37999999999</v>
      </c>
      <c r="N79" s="14">
        <f t="shared" si="14"/>
        <v>0</v>
      </c>
      <c r="O79" s="14">
        <f t="shared" si="17"/>
        <v>2646</v>
      </c>
    </row>
    <row r="80" spans="3:15" x14ac:dyDescent="0.25">
      <c r="C80" s="8">
        <v>77</v>
      </c>
      <c r="D80" s="3">
        <v>3004</v>
      </c>
      <c r="E80" s="2" t="s">
        <v>296</v>
      </c>
      <c r="F80" s="10">
        <v>40441</v>
      </c>
      <c r="G80" s="10">
        <v>43619</v>
      </c>
      <c r="H80" s="25">
        <f t="shared" si="13"/>
        <v>8.6999999999999993</v>
      </c>
      <c r="I80" s="8">
        <v>5</v>
      </c>
      <c r="J80" s="14">
        <v>14385</v>
      </c>
      <c r="K80" s="14">
        <v>14385</v>
      </c>
      <c r="L80" s="3">
        <f t="shared" si="11"/>
        <v>0.19</v>
      </c>
      <c r="M80" s="14">
        <f t="shared" si="12"/>
        <v>23778.404999999999</v>
      </c>
      <c r="N80" s="14">
        <f t="shared" si="14"/>
        <v>0</v>
      </c>
      <c r="O80" s="14">
        <f t="shared" si="17"/>
        <v>1438.5</v>
      </c>
    </row>
    <row r="81" spans="3:15" x14ac:dyDescent="0.25">
      <c r="C81" s="8">
        <v>78</v>
      </c>
      <c r="D81" s="3">
        <v>3004</v>
      </c>
      <c r="E81" s="2" t="s">
        <v>297</v>
      </c>
      <c r="F81" s="10">
        <v>40441</v>
      </c>
      <c r="G81" s="10">
        <v>43619</v>
      </c>
      <c r="H81" s="25">
        <f t="shared" si="13"/>
        <v>8.6999999999999993</v>
      </c>
      <c r="I81" s="8">
        <v>5</v>
      </c>
      <c r="J81" s="14">
        <v>8190</v>
      </c>
      <c r="K81" s="14">
        <v>8190</v>
      </c>
      <c r="L81" s="3">
        <f t="shared" si="11"/>
        <v>0.19</v>
      </c>
      <c r="M81" s="14">
        <f t="shared" si="12"/>
        <v>13538.069999999998</v>
      </c>
      <c r="N81" s="14">
        <f t="shared" si="14"/>
        <v>0</v>
      </c>
      <c r="O81" s="14">
        <f t="shared" si="17"/>
        <v>819</v>
      </c>
    </row>
    <row r="82" spans="3:15" x14ac:dyDescent="0.25">
      <c r="C82" s="8">
        <v>79</v>
      </c>
      <c r="D82" s="3">
        <v>3004</v>
      </c>
      <c r="E82" s="2" t="s">
        <v>299</v>
      </c>
      <c r="F82" s="10">
        <v>40499</v>
      </c>
      <c r="G82" s="10">
        <v>43619</v>
      </c>
      <c r="H82" s="25">
        <f t="shared" si="13"/>
        <v>8.5</v>
      </c>
      <c r="I82" s="8">
        <v>5</v>
      </c>
      <c r="J82" s="14">
        <v>8190</v>
      </c>
      <c r="K82" s="14">
        <v>8190</v>
      </c>
      <c r="L82" s="3">
        <f t="shared" si="11"/>
        <v>0.19</v>
      </c>
      <c r="M82" s="14">
        <f t="shared" si="12"/>
        <v>13226.849999999999</v>
      </c>
      <c r="N82" s="14">
        <f t="shared" si="14"/>
        <v>0</v>
      </c>
      <c r="O82" s="14">
        <f t="shared" si="17"/>
        <v>819</v>
      </c>
    </row>
    <row r="83" spans="3:15" x14ac:dyDescent="0.25">
      <c r="C83" s="8">
        <v>80</v>
      </c>
      <c r="D83" s="3">
        <v>3004</v>
      </c>
      <c r="E83" s="2" t="s">
        <v>301</v>
      </c>
      <c r="F83" s="10">
        <v>40539</v>
      </c>
      <c r="G83" s="10">
        <v>43619</v>
      </c>
      <c r="H83" s="25">
        <f t="shared" si="13"/>
        <v>8.4</v>
      </c>
      <c r="I83" s="8">
        <v>5</v>
      </c>
      <c r="J83" s="14">
        <v>15750</v>
      </c>
      <c r="K83" s="14">
        <v>15750</v>
      </c>
      <c r="L83" s="3">
        <f t="shared" si="11"/>
        <v>0.19</v>
      </c>
      <c r="M83" s="14">
        <f t="shared" si="12"/>
        <v>25137</v>
      </c>
      <c r="N83" s="14">
        <f t="shared" si="14"/>
        <v>0</v>
      </c>
      <c r="O83" s="14">
        <f t="shared" si="17"/>
        <v>1575</v>
      </c>
    </row>
    <row r="84" spans="3:15" x14ac:dyDescent="0.25">
      <c r="C84" s="8">
        <v>81</v>
      </c>
      <c r="D84" s="3">
        <v>3004</v>
      </c>
      <c r="E84" s="2" t="s">
        <v>303</v>
      </c>
      <c r="F84" s="10">
        <v>40553</v>
      </c>
      <c r="G84" s="10">
        <v>43619</v>
      </c>
      <c r="H84" s="25">
        <f t="shared" si="13"/>
        <v>8.4</v>
      </c>
      <c r="I84" s="8">
        <v>4</v>
      </c>
      <c r="J84" s="14">
        <v>553200</v>
      </c>
      <c r="K84" s="14">
        <v>553200</v>
      </c>
      <c r="L84" s="3">
        <f t="shared" si="11"/>
        <v>0.24</v>
      </c>
      <c r="M84" s="14">
        <f t="shared" si="12"/>
        <v>1115251.2</v>
      </c>
      <c r="N84" s="14">
        <f t="shared" si="14"/>
        <v>0</v>
      </c>
      <c r="O84" s="14">
        <f t="shared" si="17"/>
        <v>55320</v>
      </c>
    </row>
    <row r="85" spans="3:15" x14ac:dyDescent="0.25">
      <c r="C85" s="8">
        <v>82</v>
      </c>
      <c r="D85" s="3">
        <v>3004</v>
      </c>
      <c r="E85" s="2" t="s">
        <v>304</v>
      </c>
      <c r="F85" s="10">
        <v>40544</v>
      </c>
      <c r="G85" s="10">
        <v>43619</v>
      </c>
      <c r="H85" s="25">
        <f t="shared" si="13"/>
        <v>8.4</v>
      </c>
      <c r="I85" s="8">
        <v>5</v>
      </c>
      <c r="J85" s="14">
        <v>17325</v>
      </c>
      <c r="K85" s="14">
        <v>17325</v>
      </c>
      <c r="L85" s="3">
        <f t="shared" si="11"/>
        <v>0.19</v>
      </c>
      <c r="M85" s="14">
        <f t="shared" si="12"/>
        <v>27650.7</v>
      </c>
      <c r="N85" s="14">
        <f t="shared" si="14"/>
        <v>0</v>
      </c>
      <c r="O85" s="14">
        <f t="shared" si="17"/>
        <v>1732.5</v>
      </c>
    </row>
    <row r="86" spans="3:15" x14ac:dyDescent="0.25">
      <c r="C86" s="8">
        <v>83</v>
      </c>
      <c r="D86" s="3">
        <v>3004</v>
      </c>
      <c r="E86" s="2" t="s">
        <v>305</v>
      </c>
      <c r="F86" s="10">
        <v>40544</v>
      </c>
      <c r="G86" s="10">
        <v>43619</v>
      </c>
      <c r="H86" s="25">
        <f t="shared" si="13"/>
        <v>8.4</v>
      </c>
      <c r="I86" s="8">
        <v>5</v>
      </c>
      <c r="J86" s="14">
        <v>32760</v>
      </c>
      <c r="K86" s="14">
        <v>32760</v>
      </c>
      <c r="L86" s="3">
        <f t="shared" si="11"/>
        <v>0.19</v>
      </c>
      <c r="M86" s="14">
        <f t="shared" si="12"/>
        <v>52284.959999999999</v>
      </c>
      <c r="N86" s="14">
        <f t="shared" si="14"/>
        <v>0</v>
      </c>
      <c r="O86" s="14">
        <f t="shared" si="17"/>
        <v>3276</v>
      </c>
    </row>
    <row r="87" spans="3:15" x14ac:dyDescent="0.25">
      <c r="C87" s="8">
        <v>84</v>
      </c>
      <c r="D87" s="3">
        <v>3004</v>
      </c>
      <c r="E87" s="2" t="s">
        <v>294</v>
      </c>
      <c r="F87" s="10">
        <v>40633</v>
      </c>
      <c r="G87" s="10">
        <v>43619</v>
      </c>
      <c r="H87" s="25">
        <f t="shared" si="13"/>
        <v>8.1</v>
      </c>
      <c r="I87" s="8">
        <v>4</v>
      </c>
      <c r="J87" s="14">
        <v>681104.98</v>
      </c>
      <c r="K87" s="14">
        <v>681104.98</v>
      </c>
      <c r="L87" s="3">
        <f t="shared" si="11"/>
        <v>0.24</v>
      </c>
      <c r="M87" s="14">
        <f t="shared" si="12"/>
        <v>1324068.0811199998</v>
      </c>
      <c r="N87" s="14">
        <f t="shared" si="14"/>
        <v>0</v>
      </c>
      <c r="O87" s="14">
        <f t="shared" si="17"/>
        <v>68110.498000000007</v>
      </c>
    </row>
    <row r="88" spans="3:15" x14ac:dyDescent="0.25">
      <c r="C88" s="8">
        <v>85</v>
      </c>
      <c r="D88" s="3">
        <v>3004</v>
      </c>
      <c r="E88" s="2" t="s">
        <v>306</v>
      </c>
      <c r="F88" s="10">
        <v>40999</v>
      </c>
      <c r="G88" s="10">
        <v>43619</v>
      </c>
      <c r="H88" s="25">
        <f t="shared" si="13"/>
        <v>7.1</v>
      </c>
      <c r="I88" s="8">
        <v>4</v>
      </c>
      <c r="J88" s="14">
        <v>51818</v>
      </c>
      <c r="K88" s="14">
        <v>51818</v>
      </c>
      <c r="L88" s="3">
        <f t="shared" si="11"/>
        <v>0.24</v>
      </c>
      <c r="M88" s="14">
        <f t="shared" si="12"/>
        <v>88297.871999999988</v>
      </c>
      <c r="N88" s="14">
        <f t="shared" si="14"/>
        <v>0</v>
      </c>
      <c r="O88" s="14">
        <f t="shared" si="17"/>
        <v>5181.8</v>
      </c>
    </row>
    <row r="89" spans="3:15" x14ac:dyDescent="0.25">
      <c r="C89" s="8">
        <v>86</v>
      </c>
      <c r="D89" s="3">
        <v>3004</v>
      </c>
      <c r="E89" s="2" t="s">
        <v>308</v>
      </c>
      <c r="F89" s="10">
        <v>41091</v>
      </c>
      <c r="G89" s="10">
        <v>43619</v>
      </c>
      <c r="H89" s="25">
        <f t="shared" si="13"/>
        <v>6.9</v>
      </c>
      <c r="I89" s="8">
        <v>4</v>
      </c>
      <c r="J89" s="14">
        <v>41720</v>
      </c>
      <c r="K89" s="14">
        <v>41720</v>
      </c>
      <c r="L89" s="3">
        <f t="shared" si="11"/>
        <v>0.24</v>
      </c>
      <c r="M89" s="14">
        <f t="shared" si="12"/>
        <v>69088.319999999992</v>
      </c>
      <c r="N89" s="14">
        <f t="shared" si="14"/>
        <v>0</v>
      </c>
      <c r="O89" s="14">
        <f t="shared" si="17"/>
        <v>4172</v>
      </c>
    </row>
    <row r="90" spans="3:15" x14ac:dyDescent="0.25">
      <c r="C90" s="8">
        <v>87</v>
      </c>
      <c r="D90" s="3">
        <v>3004</v>
      </c>
      <c r="E90" s="2" t="s">
        <v>310</v>
      </c>
      <c r="F90" s="10">
        <v>41058</v>
      </c>
      <c r="G90" s="10">
        <v>43619</v>
      </c>
      <c r="H90" s="25">
        <f t="shared" si="13"/>
        <v>7</v>
      </c>
      <c r="I90" s="8">
        <v>4</v>
      </c>
      <c r="J90" s="14">
        <v>49350</v>
      </c>
      <c r="K90" s="14">
        <v>49350</v>
      </c>
      <c r="L90" s="3">
        <f t="shared" si="11"/>
        <v>0.24</v>
      </c>
      <c r="M90" s="14">
        <f t="shared" si="12"/>
        <v>82908</v>
      </c>
      <c r="N90" s="14">
        <f t="shared" si="14"/>
        <v>0</v>
      </c>
      <c r="O90" s="14">
        <f t="shared" si="17"/>
        <v>4935</v>
      </c>
    </row>
    <row r="91" spans="3:15" x14ac:dyDescent="0.25">
      <c r="C91" s="8">
        <v>88</v>
      </c>
      <c r="D91" s="3">
        <v>3004</v>
      </c>
      <c r="E91" s="2" t="s">
        <v>312</v>
      </c>
      <c r="F91" s="10">
        <v>41151</v>
      </c>
      <c r="G91" s="10">
        <v>43619</v>
      </c>
      <c r="H91" s="25">
        <f t="shared" si="13"/>
        <v>6.7</v>
      </c>
      <c r="I91" s="8">
        <v>4</v>
      </c>
      <c r="J91" s="14">
        <v>50925</v>
      </c>
      <c r="K91" s="14">
        <v>50925</v>
      </c>
      <c r="L91" s="3">
        <f t="shared" si="11"/>
        <v>0.24</v>
      </c>
      <c r="M91" s="14">
        <f t="shared" si="12"/>
        <v>81887.400000000009</v>
      </c>
      <c r="N91" s="14">
        <f t="shared" si="14"/>
        <v>0</v>
      </c>
      <c r="O91" s="14">
        <f t="shared" si="17"/>
        <v>5092.5</v>
      </c>
    </row>
    <row r="92" spans="3:15" x14ac:dyDescent="0.25">
      <c r="C92" s="8">
        <v>89</v>
      </c>
      <c r="D92" s="3">
        <v>3004</v>
      </c>
      <c r="E92" s="2" t="s">
        <v>314</v>
      </c>
      <c r="F92" s="10">
        <v>41061</v>
      </c>
      <c r="G92" s="10">
        <v>43619</v>
      </c>
      <c r="H92" s="25">
        <f t="shared" si="13"/>
        <v>7</v>
      </c>
      <c r="I92" s="8">
        <v>5</v>
      </c>
      <c r="J92" s="14">
        <v>6700</v>
      </c>
      <c r="K92" s="14">
        <v>6700</v>
      </c>
      <c r="L92" s="3">
        <f t="shared" si="11"/>
        <v>0.19</v>
      </c>
      <c r="M92" s="14">
        <f t="shared" si="12"/>
        <v>8911</v>
      </c>
      <c r="N92" s="14">
        <f t="shared" si="14"/>
        <v>0</v>
      </c>
      <c r="O92" s="14">
        <f t="shared" si="17"/>
        <v>670</v>
      </c>
    </row>
    <row r="93" spans="3:15" x14ac:dyDescent="0.25">
      <c r="C93" s="8">
        <v>90</v>
      </c>
      <c r="D93" s="3">
        <v>3004</v>
      </c>
      <c r="E93" s="2" t="s">
        <v>315</v>
      </c>
      <c r="F93" s="10">
        <v>41274</v>
      </c>
      <c r="G93" s="10">
        <v>43619</v>
      </c>
      <c r="H93" s="25">
        <f t="shared" si="13"/>
        <v>6.4</v>
      </c>
      <c r="I93" s="8">
        <v>7</v>
      </c>
      <c r="J93" s="14">
        <v>1048448.54</v>
      </c>
      <c r="K93" s="14">
        <v>1048448.54</v>
      </c>
      <c r="L93" s="3">
        <f t="shared" si="11"/>
        <v>0.14000000000000001</v>
      </c>
      <c r="M93" s="14">
        <f t="shared" si="12"/>
        <v>939409.89184000017</v>
      </c>
      <c r="N93" s="14">
        <f t="shared" si="14"/>
        <v>109038.64815999987</v>
      </c>
      <c r="O93" s="14">
        <f t="shared" ref="O93" si="18">N93</f>
        <v>109038.64815999987</v>
      </c>
    </row>
    <row r="94" spans="3:15" x14ac:dyDescent="0.25">
      <c r="C94" s="8">
        <v>91</v>
      </c>
      <c r="D94" s="3">
        <v>3004</v>
      </c>
      <c r="E94" s="2" t="s">
        <v>291</v>
      </c>
      <c r="F94" s="10">
        <v>41305</v>
      </c>
      <c r="G94" s="10">
        <v>43619</v>
      </c>
      <c r="H94" s="25">
        <f t="shared" si="13"/>
        <v>6.3</v>
      </c>
      <c r="I94" s="8">
        <v>4</v>
      </c>
      <c r="J94" s="14">
        <v>70999.89</v>
      </c>
      <c r="K94" s="14">
        <v>70999.89</v>
      </c>
      <c r="L94" s="3">
        <f t="shared" si="11"/>
        <v>0.24</v>
      </c>
      <c r="M94" s="14">
        <f t="shared" si="12"/>
        <v>107351.83367999998</v>
      </c>
      <c r="N94" s="14">
        <f t="shared" si="14"/>
        <v>0</v>
      </c>
      <c r="O94" s="14">
        <f t="shared" ref="O94:O95" si="19">J94*0.1</f>
        <v>7099.9890000000005</v>
      </c>
    </row>
    <row r="95" spans="3:15" x14ac:dyDescent="0.25">
      <c r="C95" s="8">
        <v>92</v>
      </c>
      <c r="D95" s="3">
        <v>3004</v>
      </c>
      <c r="E95" s="2" t="s">
        <v>317</v>
      </c>
      <c r="F95" s="10">
        <v>41305</v>
      </c>
      <c r="G95" s="10">
        <v>43619</v>
      </c>
      <c r="H95" s="25">
        <f t="shared" si="13"/>
        <v>6.3</v>
      </c>
      <c r="I95" s="8">
        <v>4</v>
      </c>
      <c r="J95" s="14">
        <v>3037.51</v>
      </c>
      <c r="K95" s="14">
        <v>3037.51</v>
      </c>
      <c r="L95" s="3">
        <f t="shared" si="11"/>
        <v>0.24</v>
      </c>
      <c r="M95" s="14">
        <f t="shared" si="12"/>
        <v>4592.7151200000008</v>
      </c>
      <c r="N95" s="14">
        <f t="shared" si="14"/>
        <v>0</v>
      </c>
      <c r="O95" s="14">
        <f t="shared" si="19"/>
        <v>303.75100000000003</v>
      </c>
    </row>
    <row r="96" spans="3:15" x14ac:dyDescent="0.25">
      <c r="C96" s="8">
        <v>93</v>
      </c>
      <c r="D96" s="3">
        <v>3004</v>
      </c>
      <c r="E96" s="2" t="s">
        <v>319</v>
      </c>
      <c r="F96" s="10">
        <v>41810</v>
      </c>
      <c r="G96" s="10">
        <v>43619</v>
      </c>
      <c r="H96" s="25">
        <f t="shared" si="13"/>
        <v>4.9000000000000004</v>
      </c>
      <c r="I96" s="8">
        <v>5</v>
      </c>
      <c r="J96" s="14">
        <v>23653.5</v>
      </c>
      <c r="K96" s="14">
        <v>23653.5</v>
      </c>
      <c r="L96" s="3">
        <f t="shared" si="11"/>
        <v>0.19</v>
      </c>
      <c r="M96" s="14">
        <f t="shared" si="12"/>
        <v>22021.408500000001</v>
      </c>
      <c r="N96" s="14">
        <f t="shared" si="14"/>
        <v>1632.0914999999986</v>
      </c>
      <c r="O96" s="14">
        <f t="shared" ref="O96:O97" si="20">N96</f>
        <v>1632.0914999999986</v>
      </c>
    </row>
    <row r="97" spans="3:15" x14ac:dyDescent="0.25">
      <c r="C97" s="8">
        <v>94</v>
      </c>
      <c r="D97" s="3">
        <v>3004</v>
      </c>
      <c r="E97" s="2" t="s">
        <v>320</v>
      </c>
      <c r="F97" s="10">
        <v>42156</v>
      </c>
      <c r="G97" s="10">
        <v>43619</v>
      </c>
      <c r="H97" s="25">
        <f t="shared" si="13"/>
        <v>4</v>
      </c>
      <c r="I97" s="8">
        <v>4</v>
      </c>
      <c r="J97" s="14">
        <v>112001.4</v>
      </c>
      <c r="K97" s="14">
        <v>112001.4</v>
      </c>
      <c r="L97" s="3">
        <f t="shared" si="11"/>
        <v>0.24</v>
      </c>
      <c r="M97" s="14">
        <f t="shared" si="12"/>
        <v>107521.344</v>
      </c>
      <c r="N97" s="14">
        <f t="shared" si="14"/>
        <v>4480.0559999999969</v>
      </c>
      <c r="O97" s="14">
        <f t="shared" si="20"/>
        <v>4480.0559999999969</v>
      </c>
    </row>
    <row r="98" spans="3:15" x14ac:dyDescent="0.25">
      <c r="C98" s="8">
        <v>95</v>
      </c>
      <c r="D98" s="3">
        <v>3004</v>
      </c>
      <c r="E98" s="2" t="s">
        <v>321</v>
      </c>
      <c r="F98" s="10">
        <v>40999</v>
      </c>
      <c r="G98" s="10">
        <v>43619</v>
      </c>
      <c r="H98" s="25">
        <f t="shared" si="13"/>
        <v>7.1</v>
      </c>
      <c r="I98" s="8">
        <v>3</v>
      </c>
      <c r="J98" s="4">
        <v>341577</v>
      </c>
      <c r="K98" s="14">
        <f>J98</f>
        <v>341577</v>
      </c>
      <c r="L98" s="3">
        <f t="shared" si="11"/>
        <v>0.32</v>
      </c>
      <c r="M98" s="14">
        <f t="shared" si="12"/>
        <v>776062.9439999999</v>
      </c>
      <c r="N98" s="14">
        <f t="shared" si="14"/>
        <v>0</v>
      </c>
      <c r="O98" s="14">
        <f t="shared" ref="O98:O99" si="21">J98*0.1</f>
        <v>34157.700000000004</v>
      </c>
    </row>
    <row r="99" spans="3:15" x14ac:dyDescent="0.25">
      <c r="C99" s="8">
        <v>96</v>
      </c>
      <c r="D99" s="3">
        <v>3004</v>
      </c>
      <c r="E99" s="2" t="s">
        <v>322</v>
      </c>
      <c r="F99" s="10">
        <v>41455</v>
      </c>
      <c r="G99" s="10">
        <v>43619</v>
      </c>
      <c r="H99" s="25">
        <f t="shared" si="13"/>
        <v>5.9</v>
      </c>
      <c r="I99" s="8">
        <v>3</v>
      </c>
      <c r="J99" s="4">
        <v>157500</v>
      </c>
      <c r="K99" s="14">
        <f>J99</f>
        <v>157500</v>
      </c>
      <c r="L99" s="3">
        <f t="shared" si="11"/>
        <v>0.32</v>
      </c>
      <c r="M99" s="14">
        <f t="shared" si="12"/>
        <v>297360</v>
      </c>
      <c r="N99" s="14">
        <f t="shared" si="14"/>
        <v>0</v>
      </c>
      <c r="O99" s="14">
        <f t="shared" si="21"/>
        <v>15750</v>
      </c>
    </row>
    <row r="100" spans="3:15" x14ac:dyDescent="0.25">
      <c r="C100" s="8"/>
      <c r="D100" s="3"/>
      <c r="E100" s="2"/>
      <c r="F100" s="10"/>
      <c r="G100" s="10"/>
      <c r="H100" s="25"/>
      <c r="I100" s="8"/>
      <c r="J100" s="29">
        <f>SUM(J4:J99)</f>
        <v>7289163.7799999993</v>
      </c>
      <c r="K100" s="29">
        <f t="shared" ref="K100:O100" si="22">SUM(K4:K99)</f>
        <v>7312146.1579999998</v>
      </c>
      <c r="L100" s="29"/>
      <c r="M100" s="29">
        <f t="shared" si="22"/>
        <v>10150047.822086003</v>
      </c>
      <c r="N100" s="29">
        <f t="shared" si="22"/>
        <v>505618.17715399992</v>
      </c>
      <c r="O100" s="29">
        <f t="shared" si="22"/>
        <v>999082.8221539997</v>
      </c>
    </row>
  </sheetData>
  <pageMargins left="0.7" right="0.7" top="0.75" bottom="0.75" header="0.3" footer="0.3"/>
  <pageSetup paperSize="9"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98"/>
  <sheetViews>
    <sheetView tabSelected="1" topLeftCell="B44" workbookViewId="0">
      <selection activeCell="N4" sqref="B4:N63"/>
    </sheetView>
  </sheetViews>
  <sheetFormatPr defaultRowHeight="15" x14ac:dyDescent="0.25"/>
  <cols>
    <col min="2" max="2" width="8.85546875" style="6" customWidth="1"/>
    <col min="3" max="3" width="10.85546875" hidden="1" customWidth="1"/>
    <col min="4" max="4" width="39" bestFit="1" customWidth="1"/>
    <col min="5" max="5" width="14.85546875" customWidth="1"/>
    <col min="6" max="6" width="14.42578125" bestFit="1" customWidth="1"/>
    <col min="7" max="7" width="11.5703125" customWidth="1"/>
    <col min="8" max="8" width="10.140625" customWidth="1"/>
    <col min="9" max="9" width="17.5703125" style="19" bestFit="1" customWidth="1"/>
    <col min="10" max="10" width="19.42578125" customWidth="1"/>
    <col min="11" max="11" width="15.42578125" customWidth="1"/>
    <col min="12" max="12" width="14.28515625" customWidth="1"/>
    <col min="13" max="13" width="18.28515625" customWidth="1"/>
    <col min="14" max="14" width="14.28515625" customWidth="1"/>
  </cols>
  <sheetData>
    <row r="4" spans="2:14" ht="90" x14ac:dyDescent="0.25">
      <c r="B4" s="7" t="s">
        <v>327</v>
      </c>
      <c r="C4" s="7" t="s">
        <v>331</v>
      </c>
      <c r="D4" s="7" t="s">
        <v>3</v>
      </c>
      <c r="E4" s="12" t="s">
        <v>328</v>
      </c>
      <c r="F4" s="12" t="s">
        <v>329</v>
      </c>
      <c r="G4" s="12" t="s">
        <v>332</v>
      </c>
      <c r="H4" s="12" t="s">
        <v>333</v>
      </c>
      <c r="I4" s="13" t="s">
        <v>6</v>
      </c>
      <c r="J4" s="17" t="s">
        <v>330</v>
      </c>
      <c r="K4" s="17" t="s">
        <v>337</v>
      </c>
      <c r="L4" s="16" t="s">
        <v>334</v>
      </c>
      <c r="M4" s="17" t="s">
        <v>336</v>
      </c>
      <c r="N4" s="17" t="s">
        <v>335</v>
      </c>
    </row>
    <row r="5" spans="2:14" x14ac:dyDescent="0.25">
      <c r="B5" s="8">
        <v>1</v>
      </c>
      <c r="C5" s="3">
        <v>3004</v>
      </c>
      <c r="D5" s="2" t="s">
        <v>172</v>
      </c>
      <c r="E5" s="10">
        <v>40530</v>
      </c>
      <c r="F5" s="10">
        <v>43619</v>
      </c>
      <c r="G5" s="3">
        <f t="shared" ref="G5:G36" si="0">ROUND((F5-E5)/365,2)</f>
        <v>8.4600000000000009</v>
      </c>
      <c r="H5" s="3">
        <v>8</v>
      </c>
      <c r="I5" s="14">
        <v>30286.45</v>
      </c>
      <c r="J5" s="14">
        <f t="shared" ref="J5:J36" si="1">I5</f>
        <v>30286.45</v>
      </c>
      <c r="K5" s="3">
        <f t="shared" ref="K5:K36" si="2">ROUNDUP((95/H5)/100,2)</f>
        <v>0.12</v>
      </c>
      <c r="L5" s="14">
        <f t="shared" ref="L5:L36" si="3">J5*K5*G5</f>
        <v>30746.804040000003</v>
      </c>
      <c r="M5" s="14">
        <f>MAX((J5-L5),0)</f>
        <v>0</v>
      </c>
      <c r="N5" s="14">
        <f t="shared" ref="N5:N36" si="4">M5</f>
        <v>0</v>
      </c>
    </row>
    <row r="6" spans="2:14" x14ac:dyDescent="0.25">
      <c r="B6" s="8">
        <v>2</v>
      </c>
      <c r="C6" s="3">
        <v>3004</v>
      </c>
      <c r="D6" s="2" t="s">
        <v>173</v>
      </c>
      <c r="E6" s="10">
        <v>40530</v>
      </c>
      <c r="F6" s="10">
        <v>43619</v>
      </c>
      <c r="G6" s="3">
        <f t="shared" si="0"/>
        <v>8.4600000000000009</v>
      </c>
      <c r="H6" s="3">
        <v>8</v>
      </c>
      <c r="I6" s="14">
        <v>188997.93</v>
      </c>
      <c r="J6" s="14">
        <f t="shared" si="1"/>
        <v>188997.93</v>
      </c>
      <c r="K6" s="3">
        <f t="shared" si="2"/>
        <v>0.12</v>
      </c>
      <c r="L6" s="14">
        <f t="shared" si="3"/>
        <v>191870.69853600001</v>
      </c>
      <c r="M6" s="14">
        <f t="shared" ref="M6:M62" si="5">MAX((J6-L6),0)</f>
        <v>0</v>
      </c>
      <c r="N6" s="14">
        <f t="shared" si="4"/>
        <v>0</v>
      </c>
    </row>
    <row r="7" spans="2:14" x14ac:dyDescent="0.25">
      <c r="B7" s="8">
        <v>3</v>
      </c>
      <c r="C7" s="3">
        <v>3004</v>
      </c>
      <c r="D7" s="2" t="s">
        <v>174</v>
      </c>
      <c r="E7" s="10">
        <v>40530</v>
      </c>
      <c r="F7" s="10">
        <v>43619</v>
      </c>
      <c r="G7" s="3">
        <f t="shared" si="0"/>
        <v>8.4600000000000009</v>
      </c>
      <c r="H7" s="3">
        <v>10</v>
      </c>
      <c r="I7" s="14">
        <v>164553.44</v>
      </c>
      <c r="J7" s="14">
        <f t="shared" si="1"/>
        <v>164553.44</v>
      </c>
      <c r="K7" s="3">
        <f t="shared" si="2"/>
        <v>9.9999999999999992E-2</v>
      </c>
      <c r="L7" s="14">
        <f t="shared" si="3"/>
        <v>139212.21023999999</v>
      </c>
      <c r="M7" s="14">
        <f t="shared" si="5"/>
        <v>25341.229760000017</v>
      </c>
      <c r="N7" s="14">
        <f t="shared" si="4"/>
        <v>25341.229760000017</v>
      </c>
    </row>
    <row r="8" spans="2:14" x14ac:dyDescent="0.25">
      <c r="B8" s="8">
        <v>4</v>
      </c>
      <c r="C8" s="3">
        <v>3004</v>
      </c>
      <c r="D8" s="2" t="s">
        <v>175</v>
      </c>
      <c r="E8" s="10">
        <v>40530</v>
      </c>
      <c r="F8" s="10">
        <v>43619</v>
      </c>
      <c r="G8" s="3">
        <f t="shared" si="0"/>
        <v>8.4600000000000009</v>
      </c>
      <c r="H8" s="3">
        <v>10</v>
      </c>
      <c r="I8" s="14">
        <v>34739</v>
      </c>
      <c r="J8" s="14">
        <f t="shared" si="1"/>
        <v>34739</v>
      </c>
      <c r="K8" s="3">
        <f t="shared" si="2"/>
        <v>9.9999999999999992E-2</v>
      </c>
      <c r="L8" s="14">
        <f t="shared" si="3"/>
        <v>29389.194</v>
      </c>
      <c r="M8" s="14">
        <f t="shared" si="5"/>
        <v>5349.8060000000005</v>
      </c>
      <c r="N8" s="14">
        <f t="shared" si="4"/>
        <v>5349.8060000000005</v>
      </c>
    </row>
    <row r="9" spans="2:14" x14ac:dyDescent="0.25">
      <c r="B9" s="8">
        <v>5</v>
      </c>
      <c r="C9" s="3">
        <v>3004</v>
      </c>
      <c r="D9" s="2" t="s">
        <v>176</v>
      </c>
      <c r="E9" s="10">
        <v>40530</v>
      </c>
      <c r="F9" s="10">
        <v>43619</v>
      </c>
      <c r="G9" s="3">
        <f t="shared" si="0"/>
        <v>8.4600000000000009</v>
      </c>
      <c r="H9" s="3">
        <v>10</v>
      </c>
      <c r="I9" s="14">
        <v>41291.01</v>
      </c>
      <c r="J9" s="14">
        <f t="shared" si="1"/>
        <v>41291.01</v>
      </c>
      <c r="K9" s="3">
        <f t="shared" si="2"/>
        <v>9.9999999999999992E-2</v>
      </c>
      <c r="L9" s="14">
        <f t="shared" si="3"/>
        <v>34932.194459999999</v>
      </c>
      <c r="M9" s="14">
        <f t="shared" si="5"/>
        <v>6358.8155400000032</v>
      </c>
      <c r="N9" s="14">
        <f t="shared" si="4"/>
        <v>6358.8155400000032</v>
      </c>
    </row>
    <row r="10" spans="2:14" x14ac:dyDescent="0.25">
      <c r="B10" s="8">
        <v>6</v>
      </c>
      <c r="C10" s="3">
        <v>3004</v>
      </c>
      <c r="D10" s="2" t="s">
        <v>177</v>
      </c>
      <c r="E10" s="10">
        <v>40530</v>
      </c>
      <c r="F10" s="10">
        <v>43619</v>
      </c>
      <c r="G10" s="3">
        <f t="shared" si="0"/>
        <v>8.4600000000000009</v>
      </c>
      <c r="H10" s="3">
        <v>10</v>
      </c>
      <c r="I10" s="14">
        <v>28891.49</v>
      </c>
      <c r="J10" s="14">
        <f t="shared" si="1"/>
        <v>28891.49</v>
      </c>
      <c r="K10" s="3">
        <f t="shared" si="2"/>
        <v>9.9999999999999992E-2</v>
      </c>
      <c r="L10" s="14">
        <f t="shared" si="3"/>
        <v>24442.200540000002</v>
      </c>
      <c r="M10" s="14">
        <f t="shared" si="5"/>
        <v>4449.28946</v>
      </c>
      <c r="N10" s="14">
        <f t="shared" si="4"/>
        <v>4449.28946</v>
      </c>
    </row>
    <row r="11" spans="2:14" x14ac:dyDescent="0.25">
      <c r="B11" s="8">
        <v>7</v>
      </c>
      <c r="C11" s="3">
        <v>3004</v>
      </c>
      <c r="D11" s="2" t="s">
        <v>178</v>
      </c>
      <c r="E11" s="10">
        <v>40530</v>
      </c>
      <c r="F11" s="10">
        <v>43619</v>
      </c>
      <c r="G11" s="3">
        <f t="shared" si="0"/>
        <v>8.4600000000000009</v>
      </c>
      <c r="H11" s="3">
        <v>10</v>
      </c>
      <c r="I11" s="14">
        <v>46017.440000000002</v>
      </c>
      <c r="J11" s="14">
        <f t="shared" si="1"/>
        <v>46017.440000000002</v>
      </c>
      <c r="K11" s="3">
        <f t="shared" si="2"/>
        <v>9.9999999999999992E-2</v>
      </c>
      <c r="L11" s="14">
        <f t="shared" si="3"/>
        <v>38930.754240000002</v>
      </c>
      <c r="M11" s="14">
        <f t="shared" si="5"/>
        <v>7086.6857600000003</v>
      </c>
      <c r="N11" s="14">
        <f t="shared" si="4"/>
        <v>7086.6857600000003</v>
      </c>
    </row>
    <row r="12" spans="2:14" x14ac:dyDescent="0.25">
      <c r="B12" s="8">
        <v>8</v>
      </c>
      <c r="C12" s="3">
        <v>3004</v>
      </c>
      <c r="D12" s="2" t="s">
        <v>173</v>
      </c>
      <c r="E12" s="10">
        <v>40564</v>
      </c>
      <c r="F12" s="10">
        <v>43619</v>
      </c>
      <c r="G12" s="3">
        <f t="shared" si="0"/>
        <v>8.3699999999999992</v>
      </c>
      <c r="H12" s="3">
        <v>8</v>
      </c>
      <c r="I12" s="14">
        <v>160648.31</v>
      </c>
      <c r="J12" s="14">
        <f t="shared" si="1"/>
        <v>160648.31</v>
      </c>
      <c r="K12" s="3">
        <f t="shared" si="2"/>
        <v>0.12</v>
      </c>
      <c r="L12" s="14">
        <f t="shared" si="3"/>
        <v>161355.16256399997</v>
      </c>
      <c r="M12" s="14">
        <f t="shared" si="5"/>
        <v>0</v>
      </c>
      <c r="N12" s="14">
        <f t="shared" si="4"/>
        <v>0</v>
      </c>
    </row>
    <row r="13" spans="2:14" x14ac:dyDescent="0.25">
      <c r="B13" s="8">
        <v>9</v>
      </c>
      <c r="C13" s="3">
        <v>3004</v>
      </c>
      <c r="D13" s="2" t="s">
        <v>181</v>
      </c>
      <c r="E13" s="10">
        <v>40633</v>
      </c>
      <c r="F13" s="10">
        <v>43619</v>
      </c>
      <c r="G13" s="3">
        <f t="shared" si="0"/>
        <v>8.18</v>
      </c>
      <c r="H13" s="3">
        <v>10</v>
      </c>
      <c r="I13" s="14">
        <v>231540.01</v>
      </c>
      <c r="J13" s="14">
        <f t="shared" si="1"/>
        <v>231540.01</v>
      </c>
      <c r="K13" s="3">
        <f t="shared" si="2"/>
        <v>9.9999999999999992E-2</v>
      </c>
      <c r="L13" s="14">
        <f t="shared" si="3"/>
        <v>189399.72818000001</v>
      </c>
      <c r="M13" s="14">
        <f t="shared" si="5"/>
        <v>42140.281820000004</v>
      </c>
      <c r="N13" s="14">
        <f t="shared" si="4"/>
        <v>42140.281820000004</v>
      </c>
    </row>
    <row r="14" spans="2:14" x14ac:dyDescent="0.25">
      <c r="B14" s="8">
        <v>10</v>
      </c>
      <c r="C14" s="3">
        <v>3004</v>
      </c>
      <c r="D14" s="2" t="s">
        <v>182</v>
      </c>
      <c r="E14" s="10">
        <v>40633</v>
      </c>
      <c r="F14" s="10">
        <v>43619</v>
      </c>
      <c r="G14" s="3">
        <f t="shared" si="0"/>
        <v>8.18</v>
      </c>
      <c r="H14" s="3">
        <v>10</v>
      </c>
      <c r="I14" s="14">
        <v>68100.009999999995</v>
      </c>
      <c r="J14" s="14">
        <f t="shared" si="1"/>
        <v>68100.009999999995</v>
      </c>
      <c r="K14" s="3">
        <f t="shared" si="2"/>
        <v>9.9999999999999992E-2</v>
      </c>
      <c r="L14" s="14">
        <f t="shared" si="3"/>
        <v>55705.808179999993</v>
      </c>
      <c r="M14" s="14">
        <f t="shared" si="5"/>
        <v>12394.201820000002</v>
      </c>
      <c r="N14" s="14">
        <f t="shared" si="4"/>
        <v>12394.201820000002</v>
      </c>
    </row>
    <row r="15" spans="2:14" x14ac:dyDescent="0.25">
      <c r="B15" s="8">
        <v>11</v>
      </c>
      <c r="C15" s="3">
        <v>3004</v>
      </c>
      <c r="D15" s="2" t="s">
        <v>183</v>
      </c>
      <c r="E15" s="10">
        <v>40633</v>
      </c>
      <c r="F15" s="10">
        <v>43619</v>
      </c>
      <c r="G15" s="3">
        <f t="shared" si="0"/>
        <v>8.18</v>
      </c>
      <c r="H15" s="3">
        <v>10</v>
      </c>
      <c r="I15" s="14">
        <v>202343.1</v>
      </c>
      <c r="J15" s="14">
        <f t="shared" si="1"/>
        <v>202343.1</v>
      </c>
      <c r="K15" s="3">
        <f t="shared" si="2"/>
        <v>9.9999999999999992E-2</v>
      </c>
      <c r="L15" s="14">
        <f t="shared" si="3"/>
        <v>165516.65579999998</v>
      </c>
      <c r="M15" s="14">
        <f t="shared" si="5"/>
        <v>36826.444200000027</v>
      </c>
      <c r="N15" s="14">
        <f t="shared" si="4"/>
        <v>36826.444200000027</v>
      </c>
    </row>
    <row r="16" spans="2:14" x14ac:dyDescent="0.25">
      <c r="B16" s="8">
        <v>12</v>
      </c>
      <c r="C16" s="3">
        <v>3004</v>
      </c>
      <c r="D16" s="2" t="s">
        <v>184</v>
      </c>
      <c r="E16" s="10">
        <v>40633</v>
      </c>
      <c r="F16" s="10">
        <v>43619</v>
      </c>
      <c r="G16" s="3">
        <f t="shared" si="0"/>
        <v>8.18</v>
      </c>
      <c r="H16" s="3">
        <v>8</v>
      </c>
      <c r="I16" s="14">
        <v>5675</v>
      </c>
      <c r="J16" s="14">
        <f t="shared" si="1"/>
        <v>5675</v>
      </c>
      <c r="K16" s="3">
        <f t="shared" si="2"/>
        <v>0.12</v>
      </c>
      <c r="L16" s="14">
        <f t="shared" si="3"/>
        <v>5570.58</v>
      </c>
      <c r="M16" s="14">
        <f t="shared" si="5"/>
        <v>104.42000000000007</v>
      </c>
      <c r="N16" s="14">
        <f t="shared" si="4"/>
        <v>104.42000000000007</v>
      </c>
    </row>
    <row r="17" spans="2:14" x14ac:dyDescent="0.25">
      <c r="B17" s="8">
        <v>13</v>
      </c>
      <c r="C17" s="3">
        <v>3004</v>
      </c>
      <c r="D17" s="2" t="s">
        <v>183</v>
      </c>
      <c r="E17" s="10">
        <v>40633</v>
      </c>
      <c r="F17" s="10">
        <v>43619</v>
      </c>
      <c r="G17" s="3">
        <f t="shared" si="0"/>
        <v>8.18</v>
      </c>
      <c r="H17" s="3">
        <v>10</v>
      </c>
      <c r="I17" s="14">
        <v>28906.959999999999</v>
      </c>
      <c r="J17" s="14">
        <f t="shared" si="1"/>
        <v>28906.959999999999</v>
      </c>
      <c r="K17" s="3">
        <f t="shared" si="2"/>
        <v>9.9999999999999992E-2</v>
      </c>
      <c r="L17" s="14">
        <f t="shared" si="3"/>
        <v>23645.893279999993</v>
      </c>
      <c r="M17" s="14">
        <f t="shared" si="5"/>
        <v>5261.0667200000062</v>
      </c>
      <c r="N17" s="14">
        <f t="shared" si="4"/>
        <v>5261.0667200000062</v>
      </c>
    </row>
    <row r="18" spans="2:14" x14ac:dyDescent="0.25">
      <c r="B18" s="8">
        <v>14</v>
      </c>
      <c r="C18" s="3">
        <v>3004</v>
      </c>
      <c r="D18" s="2" t="s">
        <v>185</v>
      </c>
      <c r="E18" s="10">
        <v>40633</v>
      </c>
      <c r="F18" s="10">
        <v>43619</v>
      </c>
      <c r="G18" s="3">
        <f t="shared" si="0"/>
        <v>8.18</v>
      </c>
      <c r="H18" s="3">
        <v>10</v>
      </c>
      <c r="I18" s="14">
        <v>3972.5</v>
      </c>
      <c r="J18" s="14">
        <f t="shared" si="1"/>
        <v>3972.5</v>
      </c>
      <c r="K18" s="3">
        <f t="shared" si="2"/>
        <v>9.9999999999999992E-2</v>
      </c>
      <c r="L18" s="14">
        <f t="shared" si="3"/>
        <v>3249.5049999999992</v>
      </c>
      <c r="M18" s="14">
        <f t="shared" si="5"/>
        <v>722.9950000000008</v>
      </c>
      <c r="N18" s="14">
        <f t="shared" si="4"/>
        <v>722.9950000000008</v>
      </c>
    </row>
    <row r="19" spans="2:14" x14ac:dyDescent="0.25">
      <c r="B19" s="8">
        <v>15</v>
      </c>
      <c r="C19" s="3">
        <v>3004</v>
      </c>
      <c r="D19" s="2" t="s">
        <v>186</v>
      </c>
      <c r="E19" s="10">
        <v>40633</v>
      </c>
      <c r="F19" s="10">
        <v>43619</v>
      </c>
      <c r="G19" s="3">
        <f t="shared" si="0"/>
        <v>8.18</v>
      </c>
      <c r="H19" s="3">
        <v>10</v>
      </c>
      <c r="I19" s="14">
        <v>6810</v>
      </c>
      <c r="J19" s="14">
        <f t="shared" si="1"/>
        <v>6810</v>
      </c>
      <c r="K19" s="3">
        <f t="shared" si="2"/>
        <v>9.9999999999999992E-2</v>
      </c>
      <c r="L19" s="14">
        <f t="shared" si="3"/>
        <v>5570.58</v>
      </c>
      <c r="M19" s="14">
        <f t="shared" si="5"/>
        <v>1239.42</v>
      </c>
      <c r="N19" s="14">
        <f t="shared" si="4"/>
        <v>1239.42</v>
      </c>
    </row>
    <row r="20" spans="2:14" x14ac:dyDescent="0.25">
      <c r="B20" s="8">
        <v>16</v>
      </c>
      <c r="C20" s="3">
        <v>3004</v>
      </c>
      <c r="D20" s="2" t="s">
        <v>187</v>
      </c>
      <c r="E20" s="10">
        <v>40633</v>
      </c>
      <c r="F20" s="10">
        <v>43619</v>
      </c>
      <c r="G20" s="3">
        <f t="shared" si="0"/>
        <v>8.18</v>
      </c>
      <c r="H20" s="3">
        <v>10</v>
      </c>
      <c r="I20" s="14">
        <v>6356</v>
      </c>
      <c r="J20" s="14">
        <f t="shared" si="1"/>
        <v>6356</v>
      </c>
      <c r="K20" s="3">
        <f t="shared" si="2"/>
        <v>9.9999999999999992E-2</v>
      </c>
      <c r="L20" s="14">
        <f t="shared" si="3"/>
        <v>5199.2079999999987</v>
      </c>
      <c r="M20" s="14">
        <f t="shared" si="5"/>
        <v>1156.7920000000013</v>
      </c>
      <c r="N20" s="14">
        <f t="shared" si="4"/>
        <v>1156.7920000000013</v>
      </c>
    </row>
    <row r="21" spans="2:14" x14ac:dyDescent="0.25">
      <c r="B21" s="8">
        <v>17</v>
      </c>
      <c r="C21" s="3">
        <v>3004</v>
      </c>
      <c r="D21" s="2" t="s">
        <v>188</v>
      </c>
      <c r="E21" s="10">
        <v>40633</v>
      </c>
      <c r="F21" s="10">
        <v>43619</v>
      </c>
      <c r="G21" s="3">
        <f t="shared" si="0"/>
        <v>8.18</v>
      </c>
      <c r="H21" s="3">
        <v>8</v>
      </c>
      <c r="I21" s="14">
        <v>3745.5</v>
      </c>
      <c r="J21" s="14">
        <f t="shared" si="1"/>
        <v>3745.5</v>
      </c>
      <c r="K21" s="3">
        <f t="shared" si="2"/>
        <v>0.12</v>
      </c>
      <c r="L21" s="14">
        <f t="shared" si="3"/>
        <v>3676.5827999999997</v>
      </c>
      <c r="M21" s="14">
        <f t="shared" si="5"/>
        <v>68.917200000000321</v>
      </c>
      <c r="N21" s="14">
        <f t="shared" si="4"/>
        <v>68.917200000000321</v>
      </c>
    </row>
    <row r="22" spans="2:14" x14ac:dyDescent="0.25">
      <c r="B22" s="8">
        <v>18</v>
      </c>
      <c r="C22" s="3">
        <v>3004</v>
      </c>
      <c r="D22" s="2" t="s">
        <v>189</v>
      </c>
      <c r="E22" s="10">
        <v>40633</v>
      </c>
      <c r="F22" s="10">
        <v>43619</v>
      </c>
      <c r="G22" s="3">
        <f t="shared" si="0"/>
        <v>8.18</v>
      </c>
      <c r="H22" s="3">
        <v>10</v>
      </c>
      <c r="I22" s="14">
        <v>12485</v>
      </c>
      <c r="J22" s="14">
        <f t="shared" si="1"/>
        <v>12485</v>
      </c>
      <c r="K22" s="3">
        <f t="shared" si="2"/>
        <v>9.9999999999999992E-2</v>
      </c>
      <c r="L22" s="14">
        <f t="shared" si="3"/>
        <v>10212.73</v>
      </c>
      <c r="M22" s="14">
        <f t="shared" si="5"/>
        <v>2272.2700000000004</v>
      </c>
      <c r="N22" s="14">
        <f t="shared" si="4"/>
        <v>2272.2700000000004</v>
      </c>
    </row>
    <row r="23" spans="2:14" x14ac:dyDescent="0.25">
      <c r="B23" s="8">
        <v>19</v>
      </c>
      <c r="C23" s="3">
        <v>3004</v>
      </c>
      <c r="D23" s="2" t="s">
        <v>190</v>
      </c>
      <c r="E23" s="10">
        <v>40633</v>
      </c>
      <c r="F23" s="10">
        <v>43619</v>
      </c>
      <c r="G23" s="3">
        <f t="shared" si="0"/>
        <v>8.18</v>
      </c>
      <c r="H23" s="3">
        <v>10</v>
      </c>
      <c r="I23" s="14">
        <v>12485</v>
      </c>
      <c r="J23" s="14">
        <f t="shared" si="1"/>
        <v>12485</v>
      </c>
      <c r="K23" s="3">
        <f t="shared" si="2"/>
        <v>9.9999999999999992E-2</v>
      </c>
      <c r="L23" s="14">
        <f t="shared" si="3"/>
        <v>10212.73</v>
      </c>
      <c r="M23" s="14">
        <f t="shared" si="5"/>
        <v>2272.2700000000004</v>
      </c>
      <c r="N23" s="14">
        <f t="shared" si="4"/>
        <v>2272.2700000000004</v>
      </c>
    </row>
    <row r="24" spans="2:14" x14ac:dyDescent="0.25">
      <c r="B24" s="8">
        <v>20</v>
      </c>
      <c r="C24" s="3">
        <v>3004</v>
      </c>
      <c r="D24" s="2" t="s">
        <v>190</v>
      </c>
      <c r="E24" s="10">
        <v>40633</v>
      </c>
      <c r="F24" s="10">
        <v>43619</v>
      </c>
      <c r="G24" s="3">
        <f t="shared" si="0"/>
        <v>8.18</v>
      </c>
      <c r="H24" s="3">
        <v>10</v>
      </c>
      <c r="I24" s="14">
        <v>16344</v>
      </c>
      <c r="J24" s="14">
        <f t="shared" si="1"/>
        <v>16344</v>
      </c>
      <c r="K24" s="3">
        <f t="shared" si="2"/>
        <v>9.9999999999999992E-2</v>
      </c>
      <c r="L24" s="14">
        <f t="shared" si="3"/>
        <v>13369.391999999998</v>
      </c>
      <c r="M24" s="14">
        <f t="shared" si="5"/>
        <v>2974.608000000002</v>
      </c>
      <c r="N24" s="14">
        <f t="shared" si="4"/>
        <v>2974.608000000002</v>
      </c>
    </row>
    <row r="25" spans="2:14" x14ac:dyDescent="0.25">
      <c r="B25" s="8">
        <v>21</v>
      </c>
      <c r="C25" s="3">
        <v>3004</v>
      </c>
      <c r="D25" s="2" t="s">
        <v>183</v>
      </c>
      <c r="E25" s="10">
        <v>40633</v>
      </c>
      <c r="F25" s="10">
        <v>43619</v>
      </c>
      <c r="G25" s="3">
        <f t="shared" si="0"/>
        <v>8.18</v>
      </c>
      <c r="H25" s="3">
        <v>10</v>
      </c>
      <c r="I25" s="14">
        <v>5618.25</v>
      </c>
      <c r="J25" s="14">
        <f t="shared" si="1"/>
        <v>5618.25</v>
      </c>
      <c r="K25" s="3">
        <f t="shared" si="2"/>
        <v>9.9999999999999992E-2</v>
      </c>
      <c r="L25" s="14">
        <f t="shared" si="3"/>
        <v>4595.7284999999993</v>
      </c>
      <c r="M25" s="14">
        <f t="shared" si="5"/>
        <v>1022.5215000000007</v>
      </c>
      <c r="N25" s="14">
        <f t="shared" si="4"/>
        <v>1022.5215000000007</v>
      </c>
    </row>
    <row r="26" spans="2:14" x14ac:dyDescent="0.25">
      <c r="B26" s="8">
        <v>22</v>
      </c>
      <c r="C26" s="3">
        <v>3004</v>
      </c>
      <c r="D26" s="2" t="s">
        <v>183</v>
      </c>
      <c r="E26" s="10">
        <v>40633</v>
      </c>
      <c r="F26" s="10">
        <v>43619</v>
      </c>
      <c r="G26" s="3">
        <f t="shared" si="0"/>
        <v>8.18</v>
      </c>
      <c r="H26" s="3">
        <v>10</v>
      </c>
      <c r="I26" s="14">
        <v>5448</v>
      </c>
      <c r="J26" s="14">
        <f t="shared" si="1"/>
        <v>5448</v>
      </c>
      <c r="K26" s="3">
        <f t="shared" si="2"/>
        <v>9.9999999999999992E-2</v>
      </c>
      <c r="L26" s="14">
        <f t="shared" si="3"/>
        <v>4456.463999999999</v>
      </c>
      <c r="M26" s="14">
        <f t="shared" si="5"/>
        <v>991.53600000000097</v>
      </c>
      <c r="N26" s="14">
        <f t="shared" si="4"/>
        <v>991.53600000000097</v>
      </c>
    </row>
    <row r="27" spans="2:14" x14ac:dyDescent="0.25">
      <c r="B27" s="8">
        <v>23</v>
      </c>
      <c r="C27" s="3">
        <v>3004</v>
      </c>
      <c r="D27" s="2" t="s">
        <v>183</v>
      </c>
      <c r="E27" s="10">
        <v>40633</v>
      </c>
      <c r="F27" s="10">
        <v>43619</v>
      </c>
      <c r="G27" s="3">
        <f t="shared" si="0"/>
        <v>8.18</v>
      </c>
      <c r="H27" s="3">
        <v>10</v>
      </c>
      <c r="I27" s="14">
        <v>4086</v>
      </c>
      <c r="J27" s="14">
        <f t="shared" si="1"/>
        <v>4086</v>
      </c>
      <c r="K27" s="3">
        <f t="shared" si="2"/>
        <v>9.9999999999999992E-2</v>
      </c>
      <c r="L27" s="14">
        <f t="shared" si="3"/>
        <v>3342.3479999999995</v>
      </c>
      <c r="M27" s="14">
        <f t="shared" si="5"/>
        <v>743.6520000000005</v>
      </c>
      <c r="N27" s="14">
        <f t="shared" si="4"/>
        <v>743.6520000000005</v>
      </c>
    </row>
    <row r="28" spans="2:14" x14ac:dyDescent="0.25">
      <c r="B28" s="8">
        <v>24</v>
      </c>
      <c r="C28" s="3">
        <v>3004</v>
      </c>
      <c r="D28" s="2" t="s">
        <v>191</v>
      </c>
      <c r="E28" s="10">
        <v>40633</v>
      </c>
      <c r="F28" s="10">
        <v>43619</v>
      </c>
      <c r="G28" s="3">
        <f t="shared" si="0"/>
        <v>8.18</v>
      </c>
      <c r="H28" s="3">
        <v>8</v>
      </c>
      <c r="I28" s="14">
        <v>10215</v>
      </c>
      <c r="J28" s="14">
        <f t="shared" si="1"/>
        <v>10215</v>
      </c>
      <c r="K28" s="3">
        <f t="shared" si="2"/>
        <v>0.12</v>
      </c>
      <c r="L28" s="14">
        <f t="shared" si="3"/>
        <v>10027.044</v>
      </c>
      <c r="M28" s="14">
        <f t="shared" si="5"/>
        <v>187.95600000000013</v>
      </c>
      <c r="N28" s="14">
        <f t="shared" si="4"/>
        <v>187.95600000000013</v>
      </c>
    </row>
    <row r="29" spans="2:14" x14ac:dyDescent="0.25">
      <c r="B29" s="8">
        <v>25</v>
      </c>
      <c r="C29" s="3">
        <v>3004</v>
      </c>
      <c r="D29" s="2" t="s">
        <v>192</v>
      </c>
      <c r="E29" s="10">
        <v>40633</v>
      </c>
      <c r="F29" s="10">
        <v>43619</v>
      </c>
      <c r="G29" s="3">
        <f t="shared" si="0"/>
        <v>8.18</v>
      </c>
      <c r="H29" s="3">
        <v>8</v>
      </c>
      <c r="I29" s="14">
        <v>6810</v>
      </c>
      <c r="J29" s="14">
        <f t="shared" si="1"/>
        <v>6810</v>
      </c>
      <c r="K29" s="3">
        <f t="shared" si="2"/>
        <v>0.12</v>
      </c>
      <c r="L29" s="14">
        <f t="shared" si="3"/>
        <v>6684.695999999999</v>
      </c>
      <c r="M29" s="14">
        <f t="shared" si="5"/>
        <v>125.304000000001</v>
      </c>
      <c r="N29" s="14">
        <f t="shared" si="4"/>
        <v>125.304000000001</v>
      </c>
    </row>
    <row r="30" spans="2:14" x14ac:dyDescent="0.25">
      <c r="B30" s="8">
        <v>26</v>
      </c>
      <c r="C30" s="3">
        <v>3004</v>
      </c>
      <c r="D30" s="2" t="s">
        <v>193</v>
      </c>
      <c r="E30" s="10">
        <v>40633</v>
      </c>
      <c r="F30" s="10">
        <v>43619</v>
      </c>
      <c r="G30" s="3">
        <f t="shared" si="0"/>
        <v>8.18</v>
      </c>
      <c r="H30" s="3">
        <v>8</v>
      </c>
      <c r="I30" s="14">
        <v>2837.5</v>
      </c>
      <c r="J30" s="14">
        <f t="shared" si="1"/>
        <v>2837.5</v>
      </c>
      <c r="K30" s="3">
        <f t="shared" si="2"/>
        <v>0.12</v>
      </c>
      <c r="L30" s="14">
        <f t="shared" si="3"/>
        <v>2785.29</v>
      </c>
      <c r="M30" s="14">
        <f t="shared" si="5"/>
        <v>52.210000000000036</v>
      </c>
      <c r="N30" s="14">
        <f t="shared" si="4"/>
        <v>52.210000000000036</v>
      </c>
    </row>
    <row r="31" spans="2:14" x14ac:dyDescent="0.25">
      <c r="B31" s="8">
        <v>27</v>
      </c>
      <c r="C31" s="3">
        <v>3004</v>
      </c>
      <c r="D31" s="2" t="s">
        <v>194</v>
      </c>
      <c r="E31" s="10">
        <v>40633</v>
      </c>
      <c r="F31" s="10">
        <v>43619</v>
      </c>
      <c r="G31" s="3">
        <f t="shared" si="0"/>
        <v>8.18</v>
      </c>
      <c r="H31" s="3">
        <v>10</v>
      </c>
      <c r="I31" s="14">
        <v>9647.5</v>
      </c>
      <c r="J31" s="14">
        <f t="shared" si="1"/>
        <v>9647.5</v>
      </c>
      <c r="K31" s="3">
        <f t="shared" si="2"/>
        <v>9.9999999999999992E-2</v>
      </c>
      <c r="L31" s="14">
        <f t="shared" si="3"/>
        <v>7891.6549999999988</v>
      </c>
      <c r="M31" s="14">
        <f t="shared" si="5"/>
        <v>1755.8450000000012</v>
      </c>
      <c r="N31" s="14">
        <f t="shared" si="4"/>
        <v>1755.8450000000012</v>
      </c>
    </row>
    <row r="32" spans="2:14" x14ac:dyDescent="0.25">
      <c r="B32" s="8">
        <v>28</v>
      </c>
      <c r="C32" s="3">
        <v>3004</v>
      </c>
      <c r="D32" s="2" t="s">
        <v>182</v>
      </c>
      <c r="E32" s="10">
        <v>40633</v>
      </c>
      <c r="F32" s="10">
        <v>43619</v>
      </c>
      <c r="G32" s="3">
        <f t="shared" si="0"/>
        <v>8.18</v>
      </c>
      <c r="H32" s="3">
        <v>10</v>
      </c>
      <c r="I32" s="14">
        <v>6356</v>
      </c>
      <c r="J32" s="14">
        <f t="shared" si="1"/>
        <v>6356</v>
      </c>
      <c r="K32" s="3">
        <f t="shared" si="2"/>
        <v>9.9999999999999992E-2</v>
      </c>
      <c r="L32" s="14">
        <f t="shared" si="3"/>
        <v>5199.2079999999987</v>
      </c>
      <c r="M32" s="14">
        <f t="shared" si="5"/>
        <v>1156.7920000000013</v>
      </c>
      <c r="N32" s="14">
        <f t="shared" si="4"/>
        <v>1156.7920000000013</v>
      </c>
    </row>
    <row r="33" spans="2:14" x14ac:dyDescent="0.25">
      <c r="B33" s="8">
        <v>29</v>
      </c>
      <c r="C33" s="3">
        <v>3004</v>
      </c>
      <c r="D33" s="2" t="s">
        <v>195</v>
      </c>
      <c r="E33" s="10">
        <v>40633</v>
      </c>
      <c r="F33" s="10">
        <v>43619</v>
      </c>
      <c r="G33" s="3">
        <f t="shared" si="0"/>
        <v>8.18</v>
      </c>
      <c r="H33" s="3">
        <v>10</v>
      </c>
      <c r="I33" s="14">
        <v>2667.25</v>
      </c>
      <c r="J33" s="14">
        <f t="shared" si="1"/>
        <v>2667.25</v>
      </c>
      <c r="K33" s="3">
        <f t="shared" si="2"/>
        <v>9.9999999999999992E-2</v>
      </c>
      <c r="L33" s="14">
        <f t="shared" si="3"/>
        <v>2181.8104999999996</v>
      </c>
      <c r="M33" s="14">
        <f t="shared" si="5"/>
        <v>485.43950000000041</v>
      </c>
      <c r="N33" s="14">
        <f t="shared" si="4"/>
        <v>485.43950000000041</v>
      </c>
    </row>
    <row r="34" spans="2:14" x14ac:dyDescent="0.25">
      <c r="B34" s="8">
        <v>30</v>
      </c>
      <c r="C34" s="3">
        <v>3004</v>
      </c>
      <c r="D34" s="2" t="s">
        <v>196</v>
      </c>
      <c r="E34" s="10">
        <v>40633</v>
      </c>
      <c r="F34" s="10">
        <v>43619</v>
      </c>
      <c r="G34" s="3">
        <f t="shared" si="0"/>
        <v>8.18</v>
      </c>
      <c r="H34" s="3">
        <v>10</v>
      </c>
      <c r="I34" s="14">
        <v>2553.77</v>
      </c>
      <c r="J34" s="14">
        <f t="shared" si="1"/>
        <v>2553.77</v>
      </c>
      <c r="K34" s="3">
        <f t="shared" si="2"/>
        <v>9.9999999999999992E-2</v>
      </c>
      <c r="L34" s="14">
        <f t="shared" si="3"/>
        <v>2088.9838599999998</v>
      </c>
      <c r="M34" s="14">
        <f t="shared" si="5"/>
        <v>464.78614000000016</v>
      </c>
      <c r="N34" s="14">
        <f t="shared" si="4"/>
        <v>464.78614000000016</v>
      </c>
    </row>
    <row r="35" spans="2:14" x14ac:dyDescent="0.25">
      <c r="B35" s="8">
        <v>31</v>
      </c>
      <c r="C35" s="3">
        <v>3004</v>
      </c>
      <c r="D35" s="2" t="s">
        <v>197</v>
      </c>
      <c r="E35" s="10">
        <v>40633</v>
      </c>
      <c r="F35" s="10">
        <v>43619</v>
      </c>
      <c r="G35" s="3">
        <f t="shared" si="0"/>
        <v>8.18</v>
      </c>
      <c r="H35" s="3">
        <v>8</v>
      </c>
      <c r="I35" s="14">
        <v>3405</v>
      </c>
      <c r="J35" s="14">
        <f t="shared" si="1"/>
        <v>3405</v>
      </c>
      <c r="K35" s="3">
        <f t="shared" si="2"/>
        <v>0.12</v>
      </c>
      <c r="L35" s="14">
        <f t="shared" si="3"/>
        <v>3342.3479999999995</v>
      </c>
      <c r="M35" s="14">
        <f t="shared" si="5"/>
        <v>62.652000000000498</v>
      </c>
      <c r="N35" s="14">
        <f t="shared" si="4"/>
        <v>62.652000000000498</v>
      </c>
    </row>
    <row r="36" spans="2:14" x14ac:dyDescent="0.25">
      <c r="B36" s="8">
        <v>32</v>
      </c>
      <c r="C36" s="3">
        <v>3004</v>
      </c>
      <c r="D36" s="2" t="s">
        <v>198</v>
      </c>
      <c r="E36" s="10">
        <v>40633</v>
      </c>
      <c r="F36" s="10">
        <v>43619</v>
      </c>
      <c r="G36" s="3">
        <f t="shared" si="0"/>
        <v>8.18</v>
      </c>
      <c r="H36" s="3">
        <v>8</v>
      </c>
      <c r="I36" s="14">
        <v>40860</v>
      </c>
      <c r="J36" s="14">
        <f t="shared" si="1"/>
        <v>40860</v>
      </c>
      <c r="K36" s="3">
        <f t="shared" si="2"/>
        <v>0.12</v>
      </c>
      <c r="L36" s="14">
        <f t="shared" si="3"/>
        <v>40108.175999999999</v>
      </c>
      <c r="M36" s="14">
        <f t="shared" si="5"/>
        <v>751.82400000000052</v>
      </c>
      <c r="N36" s="14">
        <f t="shared" si="4"/>
        <v>751.82400000000052</v>
      </c>
    </row>
    <row r="37" spans="2:14" x14ac:dyDescent="0.25">
      <c r="B37" s="8">
        <v>33</v>
      </c>
      <c r="C37" s="3">
        <v>3004</v>
      </c>
      <c r="D37" s="2" t="s">
        <v>199</v>
      </c>
      <c r="E37" s="10">
        <v>40633</v>
      </c>
      <c r="F37" s="10">
        <v>43619</v>
      </c>
      <c r="G37" s="3">
        <f t="shared" ref="G37:G62" si="6">ROUND((F37-E37)/365,2)</f>
        <v>8.18</v>
      </c>
      <c r="H37" s="3">
        <v>8</v>
      </c>
      <c r="I37" s="14">
        <v>32631.25</v>
      </c>
      <c r="J37" s="14">
        <f t="shared" ref="J37:J62" si="7">I37</f>
        <v>32631.25</v>
      </c>
      <c r="K37" s="3">
        <f t="shared" ref="K37:K62" si="8">ROUNDUP((95/H37)/100,2)</f>
        <v>0.12</v>
      </c>
      <c r="L37" s="14">
        <f t="shared" ref="L37:L62" si="9">J37*K37*G37</f>
        <v>32030.834999999999</v>
      </c>
      <c r="M37" s="14">
        <f t="shared" si="5"/>
        <v>600.41500000000087</v>
      </c>
      <c r="N37" s="14">
        <f t="shared" ref="N37:N62" si="10">M37</f>
        <v>600.41500000000087</v>
      </c>
    </row>
    <row r="38" spans="2:14" x14ac:dyDescent="0.25">
      <c r="B38" s="8">
        <v>34</v>
      </c>
      <c r="C38" s="3">
        <v>3004</v>
      </c>
      <c r="D38" s="2" t="s">
        <v>199</v>
      </c>
      <c r="E38" s="10">
        <v>40633</v>
      </c>
      <c r="F38" s="10">
        <v>43619</v>
      </c>
      <c r="G38" s="3">
        <f t="shared" si="6"/>
        <v>8.18</v>
      </c>
      <c r="H38" s="3">
        <v>8</v>
      </c>
      <c r="I38" s="14">
        <v>32631.49</v>
      </c>
      <c r="J38" s="14">
        <f t="shared" si="7"/>
        <v>32631.49</v>
      </c>
      <c r="K38" s="3">
        <f t="shared" si="8"/>
        <v>0.12</v>
      </c>
      <c r="L38" s="14">
        <f t="shared" si="9"/>
        <v>32031.070584000001</v>
      </c>
      <c r="M38" s="14">
        <f t="shared" si="5"/>
        <v>600.41941600000064</v>
      </c>
      <c r="N38" s="14">
        <f t="shared" si="10"/>
        <v>600.41941600000064</v>
      </c>
    </row>
    <row r="39" spans="2:14" x14ac:dyDescent="0.25">
      <c r="B39" s="8">
        <v>35</v>
      </c>
      <c r="C39" s="3">
        <v>3004</v>
      </c>
      <c r="D39" s="2" t="s">
        <v>199</v>
      </c>
      <c r="E39" s="10">
        <v>40633</v>
      </c>
      <c r="F39" s="10">
        <v>43619</v>
      </c>
      <c r="G39" s="3">
        <f t="shared" si="6"/>
        <v>8.18</v>
      </c>
      <c r="H39" s="3">
        <v>8</v>
      </c>
      <c r="I39" s="14">
        <v>6333</v>
      </c>
      <c r="J39" s="14">
        <f t="shared" si="7"/>
        <v>6333</v>
      </c>
      <c r="K39" s="3">
        <f t="shared" si="8"/>
        <v>0.12</v>
      </c>
      <c r="L39" s="14">
        <f t="shared" si="9"/>
        <v>6216.4727999999996</v>
      </c>
      <c r="M39" s="14">
        <f t="shared" si="5"/>
        <v>116.52720000000045</v>
      </c>
      <c r="N39" s="14">
        <f t="shared" si="10"/>
        <v>116.52720000000045</v>
      </c>
    </row>
    <row r="40" spans="2:14" x14ac:dyDescent="0.25">
      <c r="B40" s="8">
        <v>36</v>
      </c>
      <c r="C40" s="3">
        <v>3004</v>
      </c>
      <c r="D40" s="2" t="s">
        <v>200</v>
      </c>
      <c r="E40" s="10">
        <v>40633</v>
      </c>
      <c r="F40" s="10">
        <v>43619</v>
      </c>
      <c r="G40" s="3">
        <f t="shared" si="6"/>
        <v>8.18</v>
      </c>
      <c r="H40" s="3">
        <v>8</v>
      </c>
      <c r="I40" s="14">
        <v>1697</v>
      </c>
      <c r="J40" s="14">
        <f t="shared" si="7"/>
        <v>1697</v>
      </c>
      <c r="K40" s="3">
        <f t="shared" si="8"/>
        <v>0.12</v>
      </c>
      <c r="L40" s="14">
        <f t="shared" si="9"/>
        <v>1665.7751999999998</v>
      </c>
      <c r="M40" s="14">
        <f t="shared" si="5"/>
        <v>31.224800000000187</v>
      </c>
      <c r="N40" s="14">
        <f t="shared" si="10"/>
        <v>31.224800000000187</v>
      </c>
    </row>
    <row r="41" spans="2:14" x14ac:dyDescent="0.25">
      <c r="B41" s="8">
        <v>37</v>
      </c>
      <c r="C41" s="3">
        <v>3004</v>
      </c>
      <c r="D41" s="2" t="s">
        <v>202</v>
      </c>
      <c r="E41" s="10">
        <v>40643</v>
      </c>
      <c r="F41" s="10">
        <v>43619</v>
      </c>
      <c r="G41" s="3">
        <f t="shared" si="6"/>
        <v>8.15</v>
      </c>
      <c r="H41" s="3">
        <v>10</v>
      </c>
      <c r="I41" s="14">
        <v>45400.01</v>
      </c>
      <c r="J41" s="14">
        <f t="shared" si="7"/>
        <v>45400.01</v>
      </c>
      <c r="K41" s="3">
        <f t="shared" si="8"/>
        <v>9.9999999999999992E-2</v>
      </c>
      <c r="L41" s="14">
        <f t="shared" si="9"/>
        <v>37001.008150000001</v>
      </c>
      <c r="M41" s="14">
        <f t="shared" si="5"/>
        <v>8399.0018500000006</v>
      </c>
      <c r="N41" s="14">
        <f t="shared" si="10"/>
        <v>8399.0018500000006</v>
      </c>
    </row>
    <row r="42" spans="2:14" x14ac:dyDescent="0.25">
      <c r="B42" s="8">
        <v>38</v>
      </c>
      <c r="C42" s="3">
        <v>3004</v>
      </c>
      <c r="D42" s="2" t="s">
        <v>204</v>
      </c>
      <c r="E42" s="10">
        <v>40724</v>
      </c>
      <c r="F42" s="10">
        <v>43619</v>
      </c>
      <c r="G42" s="3">
        <f t="shared" si="6"/>
        <v>7.93</v>
      </c>
      <c r="H42" s="3">
        <v>10</v>
      </c>
      <c r="I42" s="14">
        <v>9700</v>
      </c>
      <c r="J42" s="14">
        <f t="shared" si="7"/>
        <v>9700</v>
      </c>
      <c r="K42" s="3">
        <f t="shared" si="8"/>
        <v>9.9999999999999992E-2</v>
      </c>
      <c r="L42" s="14">
        <f t="shared" si="9"/>
        <v>7692.0999999999985</v>
      </c>
      <c r="M42" s="14">
        <f t="shared" si="5"/>
        <v>2007.9000000000015</v>
      </c>
      <c r="N42" s="14">
        <f t="shared" si="10"/>
        <v>2007.9000000000015</v>
      </c>
    </row>
    <row r="43" spans="2:14" x14ac:dyDescent="0.25">
      <c r="B43" s="8">
        <v>39</v>
      </c>
      <c r="C43" s="3">
        <v>3004</v>
      </c>
      <c r="D43" s="2" t="s">
        <v>206</v>
      </c>
      <c r="E43" s="10">
        <v>40808</v>
      </c>
      <c r="F43" s="10">
        <v>43619</v>
      </c>
      <c r="G43" s="3">
        <f t="shared" si="6"/>
        <v>7.7</v>
      </c>
      <c r="H43" s="3">
        <v>10</v>
      </c>
      <c r="I43" s="14">
        <v>100448</v>
      </c>
      <c r="J43" s="14">
        <f t="shared" si="7"/>
        <v>100448</v>
      </c>
      <c r="K43" s="3">
        <f t="shared" si="8"/>
        <v>9.9999999999999992E-2</v>
      </c>
      <c r="L43" s="14">
        <f t="shared" si="9"/>
        <v>77344.959999999992</v>
      </c>
      <c r="M43" s="14">
        <f t="shared" si="5"/>
        <v>23103.040000000008</v>
      </c>
      <c r="N43" s="14">
        <f t="shared" si="10"/>
        <v>23103.040000000008</v>
      </c>
    </row>
    <row r="44" spans="2:14" x14ac:dyDescent="0.25">
      <c r="B44" s="8">
        <v>40</v>
      </c>
      <c r="C44" s="3">
        <v>3004</v>
      </c>
      <c r="D44" s="2" t="s">
        <v>183</v>
      </c>
      <c r="E44" s="10">
        <v>40808</v>
      </c>
      <c r="F44" s="10">
        <v>43619</v>
      </c>
      <c r="G44" s="3">
        <f t="shared" si="6"/>
        <v>7.7</v>
      </c>
      <c r="H44" s="3">
        <v>10</v>
      </c>
      <c r="I44" s="14">
        <v>14453</v>
      </c>
      <c r="J44" s="14">
        <f t="shared" si="7"/>
        <v>14453</v>
      </c>
      <c r="K44" s="3">
        <f t="shared" si="8"/>
        <v>9.9999999999999992E-2</v>
      </c>
      <c r="L44" s="14">
        <f t="shared" si="9"/>
        <v>11128.81</v>
      </c>
      <c r="M44" s="14">
        <f t="shared" si="5"/>
        <v>3324.1900000000005</v>
      </c>
      <c r="N44" s="14">
        <f t="shared" si="10"/>
        <v>3324.1900000000005</v>
      </c>
    </row>
    <row r="45" spans="2:14" x14ac:dyDescent="0.25">
      <c r="B45" s="8">
        <v>41</v>
      </c>
      <c r="C45" s="3">
        <v>3004</v>
      </c>
      <c r="D45" s="2" t="s">
        <v>207</v>
      </c>
      <c r="E45" s="10">
        <v>40808</v>
      </c>
      <c r="F45" s="10">
        <v>43619</v>
      </c>
      <c r="G45" s="3">
        <f t="shared" si="6"/>
        <v>7.7</v>
      </c>
      <c r="H45" s="3">
        <v>8</v>
      </c>
      <c r="I45" s="14">
        <v>20430</v>
      </c>
      <c r="J45" s="14">
        <f t="shared" si="7"/>
        <v>20430</v>
      </c>
      <c r="K45" s="3">
        <f t="shared" si="8"/>
        <v>0.12</v>
      </c>
      <c r="L45" s="14">
        <f t="shared" si="9"/>
        <v>18877.32</v>
      </c>
      <c r="M45" s="14">
        <f t="shared" si="5"/>
        <v>1552.6800000000003</v>
      </c>
      <c r="N45" s="14">
        <f t="shared" si="10"/>
        <v>1552.6800000000003</v>
      </c>
    </row>
    <row r="46" spans="2:14" x14ac:dyDescent="0.25">
      <c r="B46" s="8">
        <v>42</v>
      </c>
      <c r="C46" s="3">
        <v>3004</v>
      </c>
      <c r="D46" s="2" t="s">
        <v>184</v>
      </c>
      <c r="E46" s="10">
        <v>40808</v>
      </c>
      <c r="F46" s="10">
        <v>43619</v>
      </c>
      <c r="G46" s="3">
        <f t="shared" si="6"/>
        <v>7.7</v>
      </c>
      <c r="H46" s="3">
        <v>8</v>
      </c>
      <c r="I46" s="14">
        <v>9079.99</v>
      </c>
      <c r="J46" s="14">
        <f t="shared" si="7"/>
        <v>9079.99</v>
      </c>
      <c r="K46" s="3">
        <f t="shared" si="8"/>
        <v>0.12</v>
      </c>
      <c r="L46" s="14">
        <f t="shared" si="9"/>
        <v>8389.9107600000007</v>
      </c>
      <c r="M46" s="14">
        <f t="shared" si="5"/>
        <v>690.07923999999912</v>
      </c>
      <c r="N46" s="14">
        <f t="shared" si="10"/>
        <v>690.07923999999912</v>
      </c>
    </row>
    <row r="47" spans="2:14" x14ac:dyDescent="0.25">
      <c r="B47" s="8">
        <v>43</v>
      </c>
      <c r="C47" s="3">
        <v>3004</v>
      </c>
      <c r="D47" s="2" t="s">
        <v>209</v>
      </c>
      <c r="E47" s="10">
        <v>40892</v>
      </c>
      <c r="F47" s="10">
        <v>43619</v>
      </c>
      <c r="G47" s="3">
        <f t="shared" si="6"/>
        <v>7.47</v>
      </c>
      <c r="H47" s="3">
        <v>10</v>
      </c>
      <c r="I47" s="14">
        <v>39340</v>
      </c>
      <c r="J47" s="14">
        <f t="shared" si="7"/>
        <v>39340</v>
      </c>
      <c r="K47" s="3">
        <f t="shared" si="8"/>
        <v>9.9999999999999992E-2</v>
      </c>
      <c r="L47" s="14">
        <f t="shared" si="9"/>
        <v>29386.979999999996</v>
      </c>
      <c r="M47" s="14">
        <f t="shared" si="5"/>
        <v>9953.0200000000041</v>
      </c>
      <c r="N47" s="14">
        <f t="shared" si="10"/>
        <v>9953.0200000000041</v>
      </c>
    </row>
    <row r="48" spans="2:14" x14ac:dyDescent="0.25">
      <c r="B48" s="8">
        <v>44</v>
      </c>
      <c r="C48" s="3">
        <v>3004</v>
      </c>
      <c r="D48" s="2" t="s">
        <v>183</v>
      </c>
      <c r="E48" s="10">
        <v>40999</v>
      </c>
      <c r="F48" s="10">
        <v>43619</v>
      </c>
      <c r="G48" s="3">
        <f t="shared" si="6"/>
        <v>7.18</v>
      </c>
      <c r="H48" s="3">
        <v>10</v>
      </c>
      <c r="I48" s="14">
        <v>10200</v>
      </c>
      <c r="J48" s="14">
        <f t="shared" si="7"/>
        <v>10200</v>
      </c>
      <c r="K48" s="3">
        <f t="shared" si="8"/>
        <v>9.9999999999999992E-2</v>
      </c>
      <c r="L48" s="14">
        <f t="shared" si="9"/>
        <v>7323.5999999999985</v>
      </c>
      <c r="M48" s="14">
        <f t="shared" si="5"/>
        <v>2876.4000000000015</v>
      </c>
      <c r="N48" s="14">
        <f t="shared" si="10"/>
        <v>2876.4000000000015</v>
      </c>
    </row>
    <row r="49" spans="2:14" x14ac:dyDescent="0.25">
      <c r="B49" s="8">
        <v>45</v>
      </c>
      <c r="C49" s="3">
        <v>3004</v>
      </c>
      <c r="D49" s="2" t="s">
        <v>192</v>
      </c>
      <c r="E49" s="10">
        <v>40999</v>
      </c>
      <c r="F49" s="10">
        <v>43619</v>
      </c>
      <c r="G49" s="3">
        <f t="shared" si="6"/>
        <v>7.18</v>
      </c>
      <c r="H49" s="3">
        <v>8</v>
      </c>
      <c r="I49" s="14">
        <v>27240</v>
      </c>
      <c r="J49" s="14">
        <f t="shared" si="7"/>
        <v>27240</v>
      </c>
      <c r="K49" s="3">
        <f t="shared" si="8"/>
        <v>0.12</v>
      </c>
      <c r="L49" s="14">
        <f t="shared" si="9"/>
        <v>23469.983999999997</v>
      </c>
      <c r="M49" s="14">
        <f t="shared" si="5"/>
        <v>3770.0160000000033</v>
      </c>
      <c r="N49" s="14">
        <f t="shared" si="10"/>
        <v>3770.0160000000033</v>
      </c>
    </row>
    <row r="50" spans="2:14" x14ac:dyDescent="0.25">
      <c r="B50" s="8">
        <v>46</v>
      </c>
      <c r="C50" s="3">
        <v>3004</v>
      </c>
      <c r="D50" s="2" t="s">
        <v>211</v>
      </c>
      <c r="E50" s="10">
        <v>40999</v>
      </c>
      <c r="F50" s="10">
        <v>43619</v>
      </c>
      <c r="G50" s="3">
        <f t="shared" si="6"/>
        <v>7.18</v>
      </c>
      <c r="H50" s="3">
        <v>10</v>
      </c>
      <c r="I50" s="14">
        <v>36774</v>
      </c>
      <c r="J50" s="14">
        <f t="shared" si="7"/>
        <v>36774</v>
      </c>
      <c r="K50" s="3">
        <f t="shared" si="8"/>
        <v>9.9999999999999992E-2</v>
      </c>
      <c r="L50" s="14">
        <f t="shared" si="9"/>
        <v>26403.731999999996</v>
      </c>
      <c r="M50" s="14">
        <f t="shared" si="5"/>
        <v>10370.268000000004</v>
      </c>
      <c r="N50" s="14">
        <f t="shared" si="10"/>
        <v>10370.268000000004</v>
      </c>
    </row>
    <row r="51" spans="2:14" x14ac:dyDescent="0.25">
      <c r="B51" s="8">
        <v>47</v>
      </c>
      <c r="C51" s="3">
        <v>3004</v>
      </c>
      <c r="D51" s="2" t="s">
        <v>212</v>
      </c>
      <c r="E51" s="10">
        <v>41455</v>
      </c>
      <c r="F51" s="10">
        <v>43619</v>
      </c>
      <c r="G51" s="3">
        <f t="shared" si="6"/>
        <v>5.93</v>
      </c>
      <c r="H51" s="3">
        <v>10</v>
      </c>
      <c r="I51" s="14">
        <v>162452.74</v>
      </c>
      <c r="J51" s="14">
        <f t="shared" si="7"/>
        <v>162452.74</v>
      </c>
      <c r="K51" s="3">
        <f t="shared" si="8"/>
        <v>9.9999999999999992E-2</v>
      </c>
      <c r="L51" s="14">
        <f t="shared" si="9"/>
        <v>96334.474819999974</v>
      </c>
      <c r="M51" s="14">
        <f t="shared" si="5"/>
        <v>66118.265180000017</v>
      </c>
      <c r="N51" s="14">
        <f t="shared" si="10"/>
        <v>66118.265180000017</v>
      </c>
    </row>
    <row r="52" spans="2:14" x14ac:dyDescent="0.25">
      <c r="B52" s="8">
        <v>48</v>
      </c>
      <c r="C52" s="3">
        <v>3004</v>
      </c>
      <c r="D52" s="2" t="s">
        <v>213</v>
      </c>
      <c r="E52" s="10">
        <v>41455</v>
      </c>
      <c r="F52" s="10">
        <v>43619</v>
      </c>
      <c r="G52" s="3">
        <f t="shared" si="6"/>
        <v>5.93</v>
      </c>
      <c r="H52" s="3">
        <v>10</v>
      </c>
      <c r="I52" s="14">
        <v>66710.53</v>
      </c>
      <c r="J52" s="14">
        <f t="shared" si="7"/>
        <v>66710.53</v>
      </c>
      <c r="K52" s="3">
        <f t="shared" si="8"/>
        <v>9.9999999999999992E-2</v>
      </c>
      <c r="L52" s="14">
        <f t="shared" si="9"/>
        <v>39559.344289999994</v>
      </c>
      <c r="M52" s="14">
        <f t="shared" si="5"/>
        <v>27151.185710000005</v>
      </c>
      <c r="N52" s="14">
        <f t="shared" si="10"/>
        <v>27151.185710000005</v>
      </c>
    </row>
    <row r="53" spans="2:14" x14ac:dyDescent="0.25">
      <c r="B53" s="8">
        <v>49</v>
      </c>
      <c r="C53" s="3">
        <v>3004</v>
      </c>
      <c r="D53" s="2" t="s">
        <v>214</v>
      </c>
      <c r="E53" s="10">
        <v>41455</v>
      </c>
      <c r="F53" s="10">
        <v>43619</v>
      </c>
      <c r="G53" s="3">
        <f t="shared" si="6"/>
        <v>5.93</v>
      </c>
      <c r="H53" s="3">
        <v>8</v>
      </c>
      <c r="I53" s="14">
        <v>64130.14</v>
      </c>
      <c r="J53" s="14">
        <f t="shared" si="7"/>
        <v>64130.14</v>
      </c>
      <c r="K53" s="3">
        <f t="shared" si="8"/>
        <v>0.12</v>
      </c>
      <c r="L53" s="14">
        <f t="shared" si="9"/>
        <v>45635.007623999998</v>
      </c>
      <c r="M53" s="14">
        <f t="shared" si="5"/>
        <v>18495.132376000001</v>
      </c>
      <c r="N53" s="14">
        <f t="shared" si="10"/>
        <v>18495.132376000001</v>
      </c>
    </row>
    <row r="54" spans="2:14" x14ac:dyDescent="0.25">
      <c r="B54" s="8">
        <v>50</v>
      </c>
      <c r="C54" s="3">
        <v>3004</v>
      </c>
      <c r="D54" s="2" t="s">
        <v>216</v>
      </c>
      <c r="E54" s="10">
        <v>41668</v>
      </c>
      <c r="F54" s="10">
        <v>43619</v>
      </c>
      <c r="G54" s="3">
        <f t="shared" si="6"/>
        <v>5.35</v>
      </c>
      <c r="H54" s="3">
        <v>10</v>
      </c>
      <c r="I54" s="14">
        <v>811685.41</v>
      </c>
      <c r="J54" s="14">
        <f t="shared" si="7"/>
        <v>811685.41</v>
      </c>
      <c r="K54" s="3">
        <f t="shared" si="8"/>
        <v>9.9999999999999992E-2</v>
      </c>
      <c r="L54" s="14">
        <f t="shared" si="9"/>
        <v>434251.69434999995</v>
      </c>
      <c r="M54" s="14">
        <f t="shared" si="5"/>
        <v>377433.71565000009</v>
      </c>
      <c r="N54" s="14">
        <f t="shared" si="10"/>
        <v>377433.71565000009</v>
      </c>
    </row>
    <row r="55" spans="2:14" x14ac:dyDescent="0.25">
      <c r="B55" s="8">
        <v>51</v>
      </c>
      <c r="C55" s="3">
        <v>3004</v>
      </c>
      <c r="D55" s="2" t="s">
        <v>217</v>
      </c>
      <c r="E55" s="10">
        <v>42217</v>
      </c>
      <c r="F55" s="10">
        <v>43619</v>
      </c>
      <c r="G55" s="3">
        <f t="shared" si="6"/>
        <v>3.84</v>
      </c>
      <c r="H55" s="3">
        <v>10</v>
      </c>
      <c r="I55" s="14">
        <v>8550</v>
      </c>
      <c r="J55" s="14">
        <f t="shared" si="7"/>
        <v>8550</v>
      </c>
      <c r="K55" s="3">
        <f t="shared" si="8"/>
        <v>9.9999999999999992E-2</v>
      </c>
      <c r="L55" s="14">
        <f t="shared" si="9"/>
        <v>3283.1999999999994</v>
      </c>
      <c r="M55" s="14">
        <f t="shared" si="5"/>
        <v>5266.8000000000011</v>
      </c>
      <c r="N55" s="14">
        <f t="shared" si="10"/>
        <v>5266.8000000000011</v>
      </c>
    </row>
    <row r="56" spans="2:14" x14ac:dyDescent="0.25">
      <c r="B56" s="8">
        <v>52</v>
      </c>
      <c r="C56" s="3">
        <v>3004</v>
      </c>
      <c r="D56" s="2" t="s">
        <v>218</v>
      </c>
      <c r="E56" s="10">
        <v>42217</v>
      </c>
      <c r="F56" s="10">
        <v>43619</v>
      </c>
      <c r="G56" s="3">
        <f t="shared" si="6"/>
        <v>3.84</v>
      </c>
      <c r="H56" s="3">
        <v>8</v>
      </c>
      <c r="I56" s="14">
        <v>20520.009999999998</v>
      </c>
      <c r="J56" s="14">
        <f t="shared" si="7"/>
        <v>20520.009999999998</v>
      </c>
      <c r="K56" s="3">
        <f t="shared" si="8"/>
        <v>0.12</v>
      </c>
      <c r="L56" s="14">
        <f t="shared" si="9"/>
        <v>9455.6206079999993</v>
      </c>
      <c r="M56" s="14">
        <f t="shared" si="5"/>
        <v>11064.389391999999</v>
      </c>
      <c r="N56" s="14">
        <f t="shared" si="10"/>
        <v>11064.389391999999</v>
      </c>
    </row>
    <row r="57" spans="2:14" x14ac:dyDescent="0.25">
      <c r="B57" s="8">
        <v>53</v>
      </c>
      <c r="C57" s="3">
        <v>3004</v>
      </c>
      <c r="D57" s="2" t="s">
        <v>220</v>
      </c>
      <c r="E57" s="10">
        <v>42418</v>
      </c>
      <c r="F57" s="10">
        <v>43619</v>
      </c>
      <c r="G57" s="3">
        <f t="shared" si="6"/>
        <v>3.29</v>
      </c>
      <c r="H57" s="3">
        <v>10</v>
      </c>
      <c r="I57" s="14">
        <v>22442.01</v>
      </c>
      <c r="J57" s="14">
        <f t="shared" si="7"/>
        <v>22442.01</v>
      </c>
      <c r="K57" s="3">
        <f t="shared" si="8"/>
        <v>9.9999999999999992E-2</v>
      </c>
      <c r="L57" s="14">
        <f t="shared" si="9"/>
        <v>7383.4212899999984</v>
      </c>
      <c r="M57" s="14">
        <f t="shared" si="5"/>
        <v>15058.58871</v>
      </c>
      <c r="N57" s="14">
        <f t="shared" si="10"/>
        <v>15058.58871</v>
      </c>
    </row>
    <row r="58" spans="2:14" x14ac:dyDescent="0.25">
      <c r="B58" s="8">
        <v>54</v>
      </c>
      <c r="C58" s="3">
        <v>3004</v>
      </c>
      <c r="D58" s="2" t="s">
        <v>221</v>
      </c>
      <c r="E58" s="10">
        <v>42418</v>
      </c>
      <c r="F58" s="10">
        <v>43619</v>
      </c>
      <c r="G58" s="3">
        <f t="shared" si="6"/>
        <v>3.29</v>
      </c>
      <c r="H58" s="3">
        <v>10</v>
      </c>
      <c r="I58" s="14">
        <v>16030.01</v>
      </c>
      <c r="J58" s="14">
        <f t="shared" si="7"/>
        <v>16030.01</v>
      </c>
      <c r="K58" s="3">
        <f t="shared" si="8"/>
        <v>9.9999999999999992E-2</v>
      </c>
      <c r="L58" s="14">
        <f t="shared" si="9"/>
        <v>5273.8732899999995</v>
      </c>
      <c r="M58" s="14">
        <f t="shared" si="5"/>
        <v>10756.136710000001</v>
      </c>
      <c r="N58" s="14">
        <f t="shared" si="10"/>
        <v>10756.136710000001</v>
      </c>
    </row>
    <row r="59" spans="2:14" x14ac:dyDescent="0.25">
      <c r="B59" s="8">
        <v>55</v>
      </c>
      <c r="C59" s="3">
        <v>3004</v>
      </c>
      <c r="D59" s="2" t="s">
        <v>222</v>
      </c>
      <c r="E59" s="10">
        <v>42522</v>
      </c>
      <c r="F59" s="10">
        <v>43619</v>
      </c>
      <c r="G59" s="3">
        <f t="shared" si="6"/>
        <v>3.01</v>
      </c>
      <c r="H59" s="3">
        <v>10</v>
      </c>
      <c r="I59" s="14">
        <v>9160</v>
      </c>
      <c r="J59" s="14">
        <f t="shared" si="7"/>
        <v>9160</v>
      </c>
      <c r="K59" s="3">
        <f t="shared" si="8"/>
        <v>9.9999999999999992E-2</v>
      </c>
      <c r="L59" s="14">
        <f t="shared" si="9"/>
        <v>2757.1599999999994</v>
      </c>
      <c r="M59" s="14">
        <f t="shared" si="5"/>
        <v>6402.84</v>
      </c>
      <c r="N59" s="14">
        <f t="shared" si="10"/>
        <v>6402.84</v>
      </c>
    </row>
    <row r="60" spans="2:14" x14ac:dyDescent="0.25">
      <c r="B60" s="8">
        <v>56</v>
      </c>
      <c r="C60" s="3">
        <v>3004</v>
      </c>
      <c r="D60" s="2" t="s">
        <v>223</v>
      </c>
      <c r="E60" s="10">
        <v>42522</v>
      </c>
      <c r="F60" s="10">
        <v>43619</v>
      </c>
      <c r="G60" s="3">
        <f t="shared" si="6"/>
        <v>3.01</v>
      </c>
      <c r="H60" s="3">
        <v>8</v>
      </c>
      <c r="I60" s="14">
        <v>8014.49</v>
      </c>
      <c r="J60" s="14">
        <f t="shared" si="7"/>
        <v>8014.49</v>
      </c>
      <c r="K60" s="3">
        <f t="shared" si="8"/>
        <v>0.12</v>
      </c>
      <c r="L60" s="14">
        <f t="shared" si="9"/>
        <v>2894.8337879999999</v>
      </c>
      <c r="M60" s="14">
        <f t="shared" si="5"/>
        <v>5119.6562119999999</v>
      </c>
      <c r="N60" s="14">
        <f t="shared" si="10"/>
        <v>5119.6562119999999</v>
      </c>
    </row>
    <row r="61" spans="2:14" x14ac:dyDescent="0.25">
      <c r="B61" s="8">
        <v>57</v>
      </c>
      <c r="C61" s="3">
        <v>3004</v>
      </c>
      <c r="D61" s="2" t="s">
        <v>223</v>
      </c>
      <c r="E61" s="10">
        <v>42916</v>
      </c>
      <c r="F61" s="10">
        <v>43619</v>
      </c>
      <c r="G61" s="3">
        <f t="shared" si="6"/>
        <v>1.93</v>
      </c>
      <c r="H61" s="3">
        <v>8</v>
      </c>
      <c r="I61" s="14">
        <v>22241</v>
      </c>
      <c r="J61" s="14">
        <f t="shared" si="7"/>
        <v>22241</v>
      </c>
      <c r="K61" s="3">
        <f t="shared" si="8"/>
        <v>0.12</v>
      </c>
      <c r="L61" s="14">
        <f t="shared" si="9"/>
        <v>5151.0155999999997</v>
      </c>
      <c r="M61" s="14">
        <f t="shared" si="5"/>
        <v>17089.984400000001</v>
      </c>
      <c r="N61" s="14">
        <f t="shared" si="10"/>
        <v>17089.984400000001</v>
      </c>
    </row>
    <row r="62" spans="2:14" x14ac:dyDescent="0.25">
      <c r="B62" s="8">
        <v>58</v>
      </c>
      <c r="C62" s="3">
        <v>3004</v>
      </c>
      <c r="D62" s="2" t="s">
        <v>226</v>
      </c>
      <c r="E62" s="10">
        <v>43257</v>
      </c>
      <c r="F62" s="10">
        <v>43619</v>
      </c>
      <c r="G62" s="3">
        <f t="shared" si="6"/>
        <v>0.99</v>
      </c>
      <c r="H62" s="3">
        <v>7</v>
      </c>
      <c r="I62" s="14">
        <v>31178</v>
      </c>
      <c r="J62" s="14">
        <f t="shared" si="7"/>
        <v>31178</v>
      </c>
      <c r="K62" s="3">
        <f t="shared" si="8"/>
        <v>0.14000000000000001</v>
      </c>
      <c r="L62" s="14">
        <f t="shared" si="9"/>
        <v>4321.2708000000002</v>
      </c>
      <c r="M62" s="14">
        <f t="shared" si="5"/>
        <v>26856.729200000002</v>
      </c>
      <c r="N62" s="14">
        <f t="shared" si="10"/>
        <v>26856.729200000002</v>
      </c>
    </row>
    <row r="63" spans="2:14" x14ac:dyDescent="0.25">
      <c r="B63" s="8"/>
      <c r="C63" s="2"/>
      <c r="D63" s="2"/>
      <c r="E63" s="2"/>
      <c r="F63" s="10"/>
      <c r="G63" s="2"/>
      <c r="H63" s="2"/>
      <c r="I63" s="29">
        <f>SUM(I5:I62)</f>
        <v>3024164.4999999995</v>
      </c>
      <c r="J63" s="29">
        <f t="shared" ref="J63:N63" si="11">SUM(J5:J62)</f>
        <v>3024164.4999999995</v>
      </c>
      <c r="K63" s="29"/>
      <c r="L63" s="29">
        <f t="shared" si="11"/>
        <v>2210175.8386740009</v>
      </c>
      <c r="M63" s="29">
        <f t="shared" si="11"/>
        <v>818028.63646600023</v>
      </c>
      <c r="N63" s="29">
        <f t="shared" si="11"/>
        <v>818028.63646600023</v>
      </c>
    </row>
    <row r="64" spans="2:14" x14ac:dyDescent="0.25">
      <c r="F64" s="27"/>
    </row>
    <row r="65" spans="6:6" x14ac:dyDescent="0.25">
      <c r="F65" s="27"/>
    </row>
    <row r="66" spans="6:6" x14ac:dyDescent="0.25">
      <c r="F66" s="27"/>
    </row>
    <row r="67" spans="6:6" x14ac:dyDescent="0.25">
      <c r="F67" s="27"/>
    </row>
    <row r="68" spans="6:6" x14ac:dyDescent="0.25">
      <c r="F68" s="27"/>
    </row>
    <row r="69" spans="6:6" x14ac:dyDescent="0.25">
      <c r="F69" s="27"/>
    </row>
    <row r="70" spans="6:6" x14ac:dyDescent="0.25">
      <c r="F70" s="27"/>
    </row>
    <row r="71" spans="6:6" x14ac:dyDescent="0.25">
      <c r="F71" s="27"/>
    </row>
    <row r="72" spans="6:6" x14ac:dyDescent="0.25">
      <c r="F72" s="27"/>
    </row>
    <row r="73" spans="6:6" x14ac:dyDescent="0.25">
      <c r="F73" s="27"/>
    </row>
    <row r="74" spans="6:6" x14ac:dyDescent="0.25">
      <c r="F74" s="27"/>
    </row>
    <row r="75" spans="6:6" x14ac:dyDescent="0.25">
      <c r="F75" s="27"/>
    </row>
    <row r="76" spans="6:6" x14ac:dyDescent="0.25">
      <c r="F76" s="27"/>
    </row>
    <row r="77" spans="6:6" x14ac:dyDescent="0.25">
      <c r="F77" s="27"/>
    </row>
    <row r="78" spans="6:6" x14ac:dyDescent="0.25">
      <c r="F78" s="27"/>
    </row>
    <row r="79" spans="6:6" x14ac:dyDescent="0.25">
      <c r="F79" s="27"/>
    </row>
    <row r="80" spans="6:6" x14ac:dyDescent="0.25">
      <c r="F80" s="27"/>
    </row>
    <row r="81" spans="6:6" x14ac:dyDescent="0.25">
      <c r="F81" s="27"/>
    </row>
    <row r="82" spans="6:6" x14ac:dyDescent="0.25">
      <c r="F82" s="27"/>
    </row>
    <row r="83" spans="6:6" x14ac:dyDescent="0.25">
      <c r="F83" s="27"/>
    </row>
    <row r="84" spans="6:6" x14ac:dyDescent="0.25">
      <c r="F84" s="27"/>
    </row>
    <row r="85" spans="6:6" x14ac:dyDescent="0.25">
      <c r="F85" s="27"/>
    </row>
    <row r="86" spans="6:6" x14ac:dyDescent="0.25">
      <c r="F86" s="27"/>
    </row>
    <row r="87" spans="6:6" x14ac:dyDescent="0.25">
      <c r="F87" s="27"/>
    </row>
    <row r="88" spans="6:6" x14ac:dyDescent="0.25">
      <c r="F88" s="27"/>
    </row>
    <row r="89" spans="6:6" x14ac:dyDescent="0.25">
      <c r="F89" s="27"/>
    </row>
    <row r="90" spans="6:6" x14ac:dyDescent="0.25">
      <c r="F90" s="27"/>
    </row>
    <row r="91" spans="6:6" x14ac:dyDescent="0.25">
      <c r="F91" s="27"/>
    </row>
    <row r="92" spans="6:6" x14ac:dyDescent="0.25">
      <c r="F92" s="27"/>
    </row>
    <row r="93" spans="6:6" x14ac:dyDescent="0.25">
      <c r="F93" s="27"/>
    </row>
    <row r="94" spans="6:6" x14ac:dyDescent="0.25">
      <c r="F94" s="27"/>
    </row>
    <row r="95" spans="6:6" x14ac:dyDescent="0.25">
      <c r="F95" s="27"/>
    </row>
    <row r="96" spans="6:6" x14ac:dyDescent="0.25">
      <c r="F96" s="27"/>
    </row>
    <row r="97" spans="6:6" x14ac:dyDescent="0.25">
      <c r="F97" s="27"/>
    </row>
    <row r="98" spans="6:6" x14ac:dyDescent="0.25">
      <c r="F98" s="27"/>
    </row>
  </sheetData>
  <pageMargins left="0.7" right="0.7" top="0.75" bottom="0.75" header="0.3" footer="0.3"/>
  <pageSetup paperSize="9" scale="6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H5:N17"/>
  <sheetViews>
    <sheetView topLeftCell="B6" workbookViewId="0">
      <selection activeCell="H6" sqref="H6:L17"/>
    </sheetView>
  </sheetViews>
  <sheetFormatPr defaultRowHeight="15" x14ac:dyDescent="0.25"/>
  <cols>
    <col min="8" max="8" width="5.85546875" style="6" bestFit="1" customWidth="1"/>
    <col min="9" max="9" width="22.28515625" bestFit="1" customWidth="1"/>
    <col min="10" max="10" width="24.85546875" customWidth="1"/>
    <col min="11" max="11" width="24.5703125" customWidth="1"/>
    <col min="12" max="12" width="26" customWidth="1"/>
    <col min="14" max="14" width="18.5703125" bestFit="1" customWidth="1"/>
  </cols>
  <sheetData>
    <row r="5" spans="8:14" ht="15.75" thickBot="1" x14ac:dyDescent="0.3"/>
    <row r="6" spans="8:14" ht="34.5" customHeight="1" x14ac:dyDescent="0.25">
      <c r="H6" s="45" t="s">
        <v>345</v>
      </c>
      <c r="I6" s="46"/>
      <c r="J6" s="46"/>
      <c r="K6" s="46"/>
      <c r="L6" s="47"/>
    </row>
    <row r="7" spans="8:14" ht="66" customHeight="1" x14ac:dyDescent="0.25">
      <c r="H7" s="22" t="s">
        <v>327</v>
      </c>
      <c r="I7" s="21" t="s">
        <v>341</v>
      </c>
      <c r="J7" s="21" t="s">
        <v>342</v>
      </c>
      <c r="K7" s="21" t="s">
        <v>343</v>
      </c>
      <c r="L7" s="23" t="s">
        <v>344</v>
      </c>
    </row>
    <row r="8" spans="8:14" x14ac:dyDescent="0.25">
      <c r="H8" s="24">
        <v>1</v>
      </c>
      <c r="I8" s="2" t="s">
        <v>338</v>
      </c>
      <c r="J8" s="14">
        <f>'P&amp;M'!I94</f>
        <v>4702532551.8700027</v>
      </c>
      <c r="K8" s="14">
        <f>'P&amp;M'!J94</f>
        <v>4993752940.0856142</v>
      </c>
      <c r="L8" s="28">
        <f>'P&amp;M'!N94</f>
        <v>3778211335.3973608</v>
      </c>
    </row>
    <row r="9" spans="8:14" x14ac:dyDescent="0.25">
      <c r="H9" s="24">
        <v>2</v>
      </c>
      <c r="I9" s="2" t="s">
        <v>340</v>
      </c>
      <c r="J9" s="14">
        <f>'Office equipment'!J100</f>
        <v>7289163.7799999993</v>
      </c>
      <c r="K9" s="14">
        <f>'Office equipment'!K100</f>
        <v>7312146.1579999998</v>
      </c>
      <c r="L9" s="28">
        <f>'Office equipment'!O100</f>
        <v>999082.8221539997</v>
      </c>
    </row>
    <row r="10" spans="8:14" x14ac:dyDescent="0.25">
      <c r="H10" s="24">
        <v>3</v>
      </c>
      <c r="I10" s="2" t="s">
        <v>339</v>
      </c>
      <c r="J10" s="14">
        <f>'Furniture &amp; Fixtures'!I63</f>
        <v>3024164.4999999995</v>
      </c>
      <c r="K10" s="14">
        <f>'Office equipment'!K100</f>
        <v>7312146.1579999998</v>
      </c>
      <c r="L10" s="28">
        <f>'Furniture &amp; Fixtures'!N63</f>
        <v>818028.63646600023</v>
      </c>
    </row>
    <row r="11" spans="8:14" x14ac:dyDescent="0.25">
      <c r="H11" s="24"/>
      <c r="I11" s="2"/>
      <c r="J11" s="29">
        <f>SUM(J8:J10)</f>
        <v>4712845880.1500025</v>
      </c>
      <c r="K11" s="29">
        <f>SUM(K8:K10)</f>
        <v>5008377232.4016142</v>
      </c>
      <c r="L11" s="30">
        <f>SUM(L8:L10)</f>
        <v>3780028446.8559809</v>
      </c>
    </row>
    <row r="12" spans="8:14" x14ac:dyDescent="0.25">
      <c r="H12" s="48" t="s">
        <v>347</v>
      </c>
      <c r="I12" s="49"/>
      <c r="J12" s="49"/>
      <c r="K12" s="49"/>
      <c r="L12" s="50"/>
      <c r="N12" s="19">
        <f>L11+285600000+165600000</f>
        <v>4231228446.8559809</v>
      </c>
    </row>
    <row r="13" spans="8:14" x14ac:dyDescent="0.25">
      <c r="H13" s="51" t="s">
        <v>348</v>
      </c>
      <c r="I13" s="52"/>
      <c r="J13" s="52"/>
      <c r="K13" s="52"/>
      <c r="L13" s="53"/>
    </row>
    <row r="14" spans="8:14" ht="45" customHeight="1" x14ac:dyDescent="0.25">
      <c r="H14" s="39" t="s">
        <v>349</v>
      </c>
      <c r="I14" s="40"/>
      <c r="J14" s="40"/>
      <c r="K14" s="40"/>
      <c r="L14" s="41"/>
    </row>
    <row r="15" spans="8:14" ht="78" customHeight="1" x14ac:dyDescent="0.25">
      <c r="H15" s="39" t="s">
        <v>352</v>
      </c>
      <c r="I15" s="40"/>
      <c r="J15" s="40"/>
      <c r="K15" s="40"/>
      <c r="L15" s="41"/>
    </row>
    <row r="16" spans="8:14" ht="45.75" customHeight="1" x14ac:dyDescent="0.25">
      <c r="H16" s="39" t="s">
        <v>350</v>
      </c>
      <c r="I16" s="40"/>
      <c r="J16" s="40"/>
      <c r="K16" s="40"/>
      <c r="L16" s="41"/>
    </row>
    <row r="17" spans="8:12" ht="36.75" customHeight="1" thickBot="1" x14ac:dyDescent="0.3">
      <c r="H17" s="42" t="s">
        <v>351</v>
      </c>
      <c r="I17" s="43"/>
      <c r="J17" s="43"/>
      <c r="K17" s="43"/>
      <c r="L17" s="44"/>
    </row>
  </sheetData>
  <mergeCells count="7">
    <mergeCell ref="H16:L16"/>
    <mergeCell ref="H17:L17"/>
    <mergeCell ref="H6:L6"/>
    <mergeCell ref="H12:L12"/>
    <mergeCell ref="H13:L13"/>
    <mergeCell ref="H14:L14"/>
    <mergeCell ref="H15:L15"/>
  </mergeCells>
  <pageMargins left="0.7" right="0.7" top="0.75" bottom="0.75" header="0.3" footer="0.3"/>
  <pageSetup paperSize="9" fitToHeight="0" orientation="landscape" r:id="rId1"/>
  <headerFooter>
    <oddHeader>&amp;LR K ASSOCIATES VALUER'S &amp; TECHNO ENGINEERING CONSULTANTS PRIVATE LIMITED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P&amp;M</vt:lpstr>
      <vt:lpstr>Office equipment</vt:lpstr>
      <vt:lpstr>Furniture &amp; Fixtures</vt:lpstr>
      <vt:lpstr>Final 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2019-09-12T11:27:12Z</dcterms:modified>
</cp:coreProperties>
</file>