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Pulkit Trivedi\Bajaj Energy Limited\BEL-Barkhera\Barkhera Plant Working\"/>
    </mc:Choice>
  </mc:AlternateContent>
  <bookViews>
    <workbookView xWindow="0" yWindow="0" windowWidth="20490" windowHeight="7455" activeTab="2"/>
  </bookViews>
  <sheets>
    <sheet name="Factory Building" sheetId="2" r:id="rId1"/>
    <sheet name="Other Buildings" sheetId="3" r:id="rId2"/>
    <sheet name="Summary" sheetId="1" r:id="rId3"/>
  </sheets>
  <definedNames>
    <definedName name="_xlnm._FilterDatabase" localSheetId="1" hidden="1">'Other Buildings'!$B$3:$N$23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2" l="1"/>
  <c r="K21" i="3" l="1"/>
  <c r="K22" i="3"/>
  <c r="K20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4" i="3"/>
  <c r="K19" i="3"/>
  <c r="K18" i="3"/>
  <c r="K6" i="2"/>
  <c r="K7" i="2"/>
  <c r="K8" i="2"/>
  <c r="K9" i="2"/>
  <c r="K10" i="2"/>
  <c r="K11" i="2"/>
  <c r="K12" i="2"/>
  <c r="F4" i="1" l="1"/>
  <c r="I6" i="2"/>
  <c r="I7" i="2"/>
  <c r="I8" i="2"/>
  <c r="I9" i="2"/>
  <c r="I10" i="2"/>
  <c r="I11" i="2"/>
  <c r="I12" i="2"/>
  <c r="I5" i="2"/>
  <c r="J23" i="3"/>
  <c r="F5" i="1" s="1"/>
  <c r="F6" i="1" s="1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4" i="3"/>
  <c r="L4" i="3" s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4" i="3"/>
  <c r="L13" i="3" l="1"/>
  <c r="L5" i="3"/>
  <c r="L19" i="3"/>
  <c r="M19" i="3" s="1"/>
  <c r="N19" i="3" s="1"/>
  <c r="L15" i="3"/>
  <c r="M15" i="3" s="1"/>
  <c r="N15" i="3" s="1"/>
  <c r="L11" i="3"/>
  <c r="L7" i="3"/>
  <c r="L22" i="3"/>
  <c r="M22" i="3" s="1"/>
  <c r="N22" i="3" s="1"/>
  <c r="L18" i="3"/>
  <c r="M18" i="3" s="1"/>
  <c r="N18" i="3" s="1"/>
  <c r="L14" i="3"/>
  <c r="M14" i="3" s="1"/>
  <c r="N14" i="3" s="1"/>
  <c r="L10" i="3"/>
  <c r="M10" i="3" s="1"/>
  <c r="N10" i="3" s="1"/>
  <c r="L6" i="3"/>
  <c r="M6" i="3" s="1"/>
  <c r="N6" i="3" s="1"/>
  <c r="L21" i="3"/>
  <c r="M21" i="3" s="1"/>
  <c r="N21" i="3" s="1"/>
  <c r="M11" i="3"/>
  <c r="N11" i="3" s="1"/>
  <c r="M7" i="3"/>
  <c r="N7" i="3" s="1"/>
  <c r="L17" i="3"/>
  <c r="L9" i="3"/>
  <c r="M9" i="3" s="1"/>
  <c r="N9" i="3" s="1"/>
  <c r="L16" i="3"/>
  <c r="M16" i="3" s="1"/>
  <c r="N16" i="3" s="1"/>
  <c r="L12" i="3"/>
  <c r="L8" i="3"/>
  <c r="L20" i="3"/>
  <c r="M20" i="3" s="1"/>
  <c r="N20" i="3" s="1"/>
  <c r="M17" i="3"/>
  <c r="N17" i="3" s="1"/>
  <c r="M13" i="3"/>
  <c r="N13" i="3" s="1"/>
  <c r="M5" i="3"/>
  <c r="N5" i="3" s="1"/>
  <c r="M12" i="3"/>
  <c r="N12" i="3" s="1"/>
  <c r="M4" i="3"/>
  <c r="K23" i="3"/>
  <c r="G5" i="1" s="1"/>
  <c r="K13" i="2"/>
  <c r="G4" i="1" s="1"/>
  <c r="J13" i="2"/>
  <c r="L23" i="3" l="1"/>
  <c r="M8" i="3"/>
  <c r="N8" i="3" s="1"/>
  <c r="G6" i="1"/>
  <c r="N4" i="3"/>
  <c r="N23" i="3" s="1"/>
  <c r="H5" i="1" s="1"/>
  <c r="M23" i="3"/>
  <c r="L6" i="2"/>
  <c r="L7" i="2"/>
  <c r="L8" i="2"/>
  <c r="L9" i="2"/>
  <c r="L10" i="2"/>
  <c r="L11" i="2"/>
  <c r="L12" i="2"/>
  <c r="L5" i="2"/>
  <c r="G6" i="2"/>
  <c r="G7" i="2"/>
  <c r="G8" i="2"/>
  <c r="G9" i="2"/>
  <c r="G10" i="2"/>
  <c r="G11" i="2"/>
  <c r="G12" i="2"/>
  <c r="G5" i="2"/>
  <c r="M12" i="2" l="1"/>
  <c r="N12" i="2" s="1"/>
  <c r="M9" i="2"/>
  <c r="N9" i="2" s="1"/>
  <c r="M8" i="2"/>
  <c r="N8" i="2" s="1"/>
  <c r="M10" i="2"/>
  <c r="N10" i="2" s="1"/>
  <c r="M11" i="2"/>
  <c r="N11" i="2" s="1"/>
  <c r="M7" i="2"/>
  <c r="N7" i="2" s="1"/>
  <c r="L13" i="2"/>
  <c r="M5" i="2"/>
  <c r="N5" i="2" s="1"/>
  <c r="M6" i="2"/>
  <c r="N6" i="2" s="1"/>
  <c r="M13" i="2" l="1"/>
  <c r="N13" i="2"/>
  <c r="H4" i="1" s="1"/>
  <c r="H6" i="1" s="1"/>
</calcChain>
</file>

<file path=xl/sharedStrings.xml><?xml version="1.0" encoding="utf-8"?>
<sst xmlns="http://schemas.openxmlformats.org/spreadsheetml/2006/main" count="66" uniqueCount="51">
  <si>
    <t>BRK - West Water Drain</t>
  </si>
  <si>
    <t>BRK - Ash Settling Pit</t>
  </si>
  <si>
    <t>BRK - Extention of Coal Yard</t>
  </si>
  <si>
    <t>BRK - Ash Dyke</t>
  </si>
  <si>
    <t>BRK -COAL YARD</t>
  </si>
  <si>
    <t>BRK - Coal Sampling Room</t>
  </si>
  <si>
    <t>BRK - Boiler &amp; ESP Control Room</t>
  </si>
  <si>
    <t>BRK - Ash Disposal area</t>
  </si>
  <si>
    <t>Asset description</t>
  </si>
  <si>
    <t>BRK - Waste Water Drain</t>
  </si>
  <si>
    <t>BRK -  Drains</t>
  </si>
  <si>
    <t>BRK - Concrete Road  Weighbridge End - Chp Way</t>
  </si>
  <si>
    <t>BRK -  Roads</t>
  </si>
  <si>
    <t>BRK - Walkway along with HT cable Trustle</t>
  </si>
  <si>
    <t>BRK - Store Shed</t>
  </si>
  <si>
    <t>BRK- Store Critical Spares</t>
  </si>
  <si>
    <t>BRK - Vehicle Parking Shed</t>
  </si>
  <si>
    <t>BRK - New Ash Dyke</t>
  </si>
  <si>
    <t>BRK - Store Room Switch Yard Electrical</t>
  </si>
  <si>
    <t>BRK - Barbed Wire Fencing on B/wall</t>
  </si>
  <si>
    <t>BRK - Construction of Civil Store</t>
  </si>
  <si>
    <t>BRK - Toilet Block</t>
  </si>
  <si>
    <t>BRK - Store Building</t>
  </si>
  <si>
    <t>BRK - Gate/Time Office, Rooms/Complex Building</t>
  </si>
  <si>
    <t>BRK - Boundry Wall</t>
  </si>
  <si>
    <t>BRK - Weighbridge Cabin</t>
  </si>
  <si>
    <t>BRK - Housing Colony</t>
  </si>
  <si>
    <t>Sr.No</t>
  </si>
  <si>
    <t>Particulars</t>
  </si>
  <si>
    <t>Cost of Capitalization/Gross Block (INR)</t>
  </si>
  <si>
    <t>Gross Current Replacement Cost (GCRC) (INR)</t>
  </si>
  <si>
    <t>Prospective Fair Market Value (PFMV) (INR)</t>
  </si>
  <si>
    <t>Asset Code</t>
  </si>
  <si>
    <t>Date of Capiatlzation</t>
  </si>
  <si>
    <t>Date of Valuation</t>
  </si>
  <si>
    <t>Age of the Asset (Years)</t>
  </si>
  <si>
    <t>Economic Life of the Asset (Years)</t>
  </si>
  <si>
    <t>Depreciation Factor</t>
  </si>
  <si>
    <t>Gross Current Replacement Cost (INR)</t>
  </si>
  <si>
    <t>Gross Block value (INR)</t>
  </si>
  <si>
    <t>Depreciation</t>
  </si>
  <si>
    <t>Prospective Fair Market Value (INR)</t>
  </si>
  <si>
    <t>Current Depreciated Value (INR)</t>
  </si>
  <si>
    <t>VALUATION OF BUILDING &amp; CIVIL WORK-BAJAJ ENERGY LIMITED ANNEXURE-I</t>
  </si>
  <si>
    <t xml:space="preserve">                         BUILDING &amp; CIVIL WORK VALUATION SUMMARY-BEL-BARKHERA</t>
  </si>
  <si>
    <r>
      <t xml:space="preserve">Factory Building </t>
    </r>
    <r>
      <rPr>
        <i/>
        <sz val="11"/>
        <color theme="1"/>
        <rFont val="Calibri"/>
        <family val="2"/>
        <scheme val="minor"/>
      </rPr>
      <t>(as per FAR)</t>
    </r>
  </si>
  <si>
    <r>
      <t xml:space="preserve">Non Factory Building </t>
    </r>
    <r>
      <rPr>
        <i/>
        <sz val="11"/>
        <color theme="1"/>
        <rFont val="Calibri"/>
        <family val="2"/>
        <scheme val="minor"/>
      </rPr>
      <t>(as per FAR)</t>
    </r>
  </si>
  <si>
    <t>Note:</t>
  </si>
  <si>
    <t>1.All the details related to the Buildings and civil work has been provided by Company and all the details are relied upon for the assessent.</t>
  </si>
  <si>
    <t xml:space="preserve">2.Gross Replacement cost of the assets has been calculated on the basis of Construction Cost Index (Link: www.cidc.in) </t>
  </si>
  <si>
    <t>3. Building Area Statement has been provided to us by the company management. On the provided details we have inspected through sample measurement which was found to be approximately same.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</si>
</sst>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₹&quot;\ * #,##0.00_ ;_ &quot;₹&quot;\ * \-#,##0.00_ ;_ &quot;₹&quot;\ * &quot;-&quot;??_ ;_ @_ "/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44" fontId="0" fillId="0" borderId="1" xfId="0" applyNumberFormat="1" applyBorder="1"/>
    <xf numFmtId="44" fontId="0" fillId="0" borderId="6" xfId="0" applyNumberFormat="1" applyBorder="1"/>
    <xf numFmtId="44" fontId="2" fillId="0" borderId="1" xfId="0" applyNumberFormat="1" applyFont="1" applyBorder="1"/>
    <xf numFmtId="44" fontId="2" fillId="0" borderId="6" xfId="0" applyNumberFormat="1" applyFont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4" fontId="0" fillId="0" borderId="0" xfId="0" applyNumberFormat="1"/>
    <xf numFmtId="4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9524</xdr:colOff>
      <xdr:row>1</xdr:row>
      <xdr:rowOff>28575</xdr:rowOff>
    </xdr:from>
    <xdr:to>
      <xdr:col>4</xdr:col>
      <xdr:colOff>800100</xdr:colOff>
      <xdr:row>1</xdr:row>
      <xdr:rowOff>476250</xdr:rowOff>
    </xdr:to>
    <xdr:pic>
      <xdr:nvPicPr>
        <xdr:cNvPr id="2" name="Picture 1" descr="C:\Users\MENTOR2\Desktop\logo.jpg"/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4" y="228600"/>
          <a:ext cx="1181101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13"/>
  <sheetViews>
    <sheetView topLeftCell="D1" workbookViewId="0">
      <selection activeCell="B4" sqref="B4:N13"/>
    </sheetView>
  </sheetViews>
  <sheetFormatPr defaultRowHeight="15" x14ac:dyDescent="0.25"/>
  <cols>
    <col min="2" max="2" width="7.140625" style="11" customWidth="1"/>
    <col min="3" max="3" width="7.85546875" hidden="1" customWidth="1"/>
    <col min="4" max="4" width="30" bestFit="1" customWidth="1"/>
    <col min="5" max="5" width="13.42578125" customWidth="1"/>
    <col min="6" max="6" width="11.7109375" customWidth="1"/>
    <col min="7" max="7" width="8.28515625" customWidth="1"/>
    <col min="8" max="8" width="9.85546875" customWidth="1"/>
    <col min="9" max="9" width="12.85546875" style="11" customWidth="1"/>
    <col min="10" max="11" width="16.85546875" style="15" bestFit="1" customWidth="1"/>
    <col min="12" max="12" width="16.5703125" style="15" customWidth="1"/>
    <col min="13" max="13" width="19.140625" customWidth="1"/>
    <col min="14" max="14" width="18.42578125" customWidth="1"/>
  </cols>
  <sheetData>
    <row r="3" spans="2:15" ht="21" customHeight="1" x14ac:dyDescent="0.25">
      <c r="B3" s="17" t="s">
        <v>43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2:15" s="11" customFormat="1" ht="58.5" customHeight="1" x14ac:dyDescent="0.25">
      <c r="B4" s="4" t="s">
        <v>27</v>
      </c>
      <c r="C4" s="4" t="s">
        <v>32</v>
      </c>
      <c r="D4" s="4" t="s">
        <v>8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16" t="s">
        <v>39</v>
      </c>
      <c r="K4" s="16" t="s">
        <v>38</v>
      </c>
      <c r="L4" s="16" t="s">
        <v>40</v>
      </c>
      <c r="M4" s="4" t="s">
        <v>42</v>
      </c>
      <c r="N4" s="4" t="s">
        <v>41</v>
      </c>
    </row>
    <row r="5" spans="2:15" x14ac:dyDescent="0.25">
      <c r="B5" s="12">
        <v>1</v>
      </c>
      <c r="C5" s="2">
        <v>3004</v>
      </c>
      <c r="D5" s="1" t="s">
        <v>7</v>
      </c>
      <c r="E5" s="13">
        <v>40992</v>
      </c>
      <c r="F5" s="13">
        <v>43620</v>
      </c>
      <c r="G5" s="14">
        <f>(F5-E5)/365</f>
        <v>7.2</v>
      </c>
      <c r="H5" s="12">
        <v>35</v>
      </c>
      <c r="I5" s="12">
        <f>ROUND((95/H5)/100,2)</f>
        <v>0.03</v>
      </c>
      <c r="J5" s="7">
        <v>20175789.43</v>
      </c>
      <c r="K5" s="7">
        <f>J5*1.14</f>
        <v>23000399.950199999</v>
      </c>
      <c r="L5" s="7">
        <f>K5*I5*G5</f>
        <v>4968086.3892431995</v>
      </c>
      <c r="M5" s="7">
        <f>MAX(0,(K5-L5))</f>
        <v>18032313.560956798</v>
      </c>
      <c r="N5" s="7">
        <f>M5*0.95</f>
        <v>17130697.882908959</v>
      </c>
    </row>
    <row r="6" spans="2:15" x14ac:dyDescent="0.25">
      <c r="B6" s="12">
        <v>2</v>
      </c>
      <c r="C6" s="2">
        <v>3004</v>
      </c>
      <c r="D6" s="1" t="s">
        <v>6</v>
      </c>
      <c r="E6" s="13">
        <v>40992</v>
      </c>
      <c r="F6" s="13">
        <v>43620</v>
      </c>
      <c r="G6" s="14">
        <f t="shared" ref="G6:G12" si="0">(F6-E6)/365</f>
        <v>7.2</v>
      </c>
      <c r="H6" s="12">
        <v>40</v>
      </c>
      <c r="I6" s="12">
        <f t="shared" ref="I6:I12" si="1">ROUND((95/H6)/100,2)</f>
        <v>0.02</v>
      </c>
      <c r="J6" s="7">
        <v>35371921.159999996</v>
      </c>
      <c r="K6" s="7">
        <f t="shared" ref="K6:K12" si="2">J6*1.14</f>
        <v>40323990.122399993</v>
      </c>
      <c r="L6" s="7">
        <f t="shared" ref="L6:L12" si="3">K6*I6*G6</f>
        <v>5806654.5776255988</v>
      </c>
      <c r="M6" s="7">
        <f t="shared" ref="M6:M12" si="4">MAX(0,(K6-L6))</f>
        <v>34517335.544774398</v>
      </c>
      <c r="N6" s="7">
        <f t="shared" ref="N6:N12" si="5">M6*0.95</f>
        <v>32791468.767535675</v>
      </c>
    </row>
    <row r="7" spans="2:15" x14ac:dyDescent="0.25">
      <c r="B7" s="12">
        <v>3</v>
      </c>
      <c r="C7" s="2">
        <v>3004</v>
      </c>
      <c r="D7" s="1" t="s">
        <v>5</v>
      </c>
      <c r="E7" s="13">
        <v>41364</v>
      </c>
      <c r="F7" s="13">
        <v>43620</v>
      </c>
      <c r="G7" s="14">
        <f t="shared" si="0"/>
        <v>6.1808219178082195</v>
      </c>
      <c r="H7" s="12">
        <v>35</v>
      </c>
      <c r="I7" s="12">
        <f t="shared" si="1"/>
        <v>0.03</v>
      </c>
      <c r="J7" s="7">
        <v>130437.04</v>
      </c>
      <c r="K7" s="7">
        <f t="shared" si="2"/>
        <v>148698.22559999998</v>
      </c>
      <c r="L7" s="7">
        <f t="shared" si="3"/>
        <v>27572.317557830131</v>
      </c>
      <c r="M7" s="7">
        <f t="shared" si="4"/>
        <v>121125.90804216985</v>
      </c>
      <c r="N7" s="7">
        <f t="shared" si="5"/>
        <v>115069.61264006134</v>
      </c>
    </row>
    <row r="8" spans="2:15" x14ac:dyDescent="0.25">
      <c r="B8" s="12">
        <v>4</v>
      </c>
      <c r="C8" s="2">
        <v>3004</v>
      </c>
      <c r="D8" s="1" t="s">
        <v>4</v>
      </c>
      <c r="E8" s="13">
        <v>41587</v>
      </c>
      <c r="F8" s="13">
        <v>43620</v>
      </c>
      <c r="G8" s="14">
        <f t="shared" si="0"/>
        <v>5.5698630136986305</v>
      </c>
      <c r="H8" s="12">
        <v>30</v>
      </c>
      <c r="I8" s="12">
        <f t="shared" si="1"/>
        <v>0.03</v>
      </c>
      <c r="J8" s="7">
        <v>2487918</v>
      </c>
      <c r="K8" s="7">
        <f t="shared" si="2"/>
        <v>2836226.5199999996</v>
      </c>
      <c r="L8" s="7">
        <f t="shared" si="3"/>
        <v>473921.79576657526</v>
      </c>
      <c r="M8" s="7">
        <f t="shared" si="4"/>
        <v>2362304.7242334243</v>
      </c>
      <c r="N8" s="7">
        <f t="shared" si="5"/>
        <v>2244189.4880217528</v>
      </c>
      <c r="O8" s="11"/>
    </row>
    <row r="9" spans="2:15" x14ac:dyDescent="0.25">
      <c r="B9" s="12">
        <v>5</v>
      </c>
      <c r="C9" s="2">
        <v>3004</v>
      </c>
      <c r="D9" s="1" t="s">
        <v>3</v>
      </c>
      <c r="E9" s="13">
        <v>41882</v>
      </c>
      <c r="F9" s="13">
        <v>43620</v>
      </c>
      <c r="G9" s="14">
        <f t="shared" si="0"/>
        <v>4.7616438356164386</v>
      </c>
      <c r="H9" s="12">
        <v>30</v>
      </c>
      <c r="I9" s="12">
        <f t="shared" si="1"/>
        <v>0.03</v>
      </c>
      <c r="J9" s="7">
        <v>21616704.16</v>
      </c>
      <c r="K9" s="7">
        <f t="shared" si="2"/>
        <v>24643042.742399998</v>
      </c>
      <c r="L9" s="7">
        <f t="shared" si="3"/>
        <v>3520241.7769554406</v>
      </c>
      <c r="M9" s="7">
        <f t="shared" si="4"/>
        <v>21122800.965444557</v>
      </c>
      <c r="N9" s="7">
        <f t="shared" si="5"/>
        <v>20066660.917172328</v>
      </c>
    </row>
    <row r="10" spans="2:15" x14ac:dyDescent="0.25">
      <c r="B10" s="12">
        <v>6</v>
      </c>
      <c r="C10" s="2">
        <v>3004</v>
      </c>
      <c r="D10" s="1" t="s">
        <v>2</v>
      </c>
      <c r="E10" s="13">
        <v>42004</v>
      </c>
      <c r="F10" s="13">
        <v>43620</v>
      </c>
      <c r="G10" s="14">
        <f t="shared" si="0"/>
        <v>4.4273972602739722</v>
      </c>
      <c r="H10" s="12">
        <v>30</v>
      </c>
      <c r="I10" s="12">
        <f t="shared" si="1"/>
        <v>0.03</v>
      </c>
      <c r="J10" s="7">
        <v>69821873.719999999</v>
      </c>
      <c r="K10" s="7">
        <f t="shared" si="2"/>
        <v>79596936.04079999</v>
      </c>
      <c r="L10" s="7">
        <f t="shared" si="3"/>
        <v>10572217.696597213</v>
      </c>
      <c r="M10" s="7">
        <f t="shared" si="4"/>
        <v>69024718.344202772</v>
      </c>
      <c r="N10" s="7">
        <f t="shared" si="5"/>
        <v>65573482.426992632</v>
      </c>
    </row>
    <row r="11" spans="2:15" x14ac:dyDescent="0.25">
      <c r="B11" s="12">
        <v>7</v>
      </c>
      <c r="C11" s="2">
        <v>3004</v>
      </c>
      <c r="D11" s="1" t="s">
        <v>1</v>
      </c>
      <c r="E11" s="13">
        <v>41364</v>
      </c>
      <c r="F11" s="13">
        <v>43620</v>
      </c>
      <c r="G11" s="14">
        <f t="shared" si="0"/>
        <v>6.1808219178082195</v>
      </c>
      <c r="H11" s="12">
        <v>35</v>
      </c>
      <c r="I11" s="12">
        <f t="shared" si="1"/>
        <v>0.03</v>
      </c>
      <c r="J11" s="7">
        <v>81578.960000000006</v>
      </c>
      <c r="K11" s="7">
        <f t="shared" si="2"/>
        <v>93000.0144</v>
      </c>
      <c r="L11" s="7">
        <f t="shared" si="3"/>
        <v>17244.495820799999</v>
      </c>
      <c r="M11" s="7">
        <f t="shared" si="4"/>
        <v>75755.518579199997</v>
      </c>
      <c r="N11" s="7">
        <f t="shared" si="5"/>
        <v>71967.74265023999</v>
      </c>
    </row>
    <row r="12" spans="2:15" x14ac:dyDescent="0.25">
      <c r="B12" s="12">
        <v>8</v>
      </c>
      <c r="C12" s="2">
        <v>3004</v>
      </c>
      <c r="D12" s="1" t="s">
        <v>0</v>
      </c>
      <c r="E12" s="13">
        <v>41424</v>
      </c>
      <c r="F12" s="13">
        <v>43620</v>
      </c>
      <c r="G12" s="14">
        <f t="shared" si="0"/>
        <v>6.0164383561643833</v>
      </c>
      <c r="H12" s="12">
        <v>25</v>
      </c>
      <c r="I12" s="12">
        <f t="shared" si="1"/>
        <v>0.04</v>
      </c>
      <c r="J12" s="7">
        <v>312000</v>
      </c>
      <c r="K12" s="7">
        <f t="shared" si="2"/>
        <v>355679.99999999994</v>
      </c>
      <c r="L12" s="7">
        <f t="shared" si="3"/>
        <v>85597.071780821891</v>
      </c>
      <c r="M12" s="7">
        <f t="shared" si="4"/>
        <v>270082.92821917805</v>
      </c>
      <c r="N12" s="7">
        <f t="shared" si="5"/>
        <v>256578.78180821912</v>
      </c>
    </row>
    <row r="13" spans="2:15" x14ac:dyDescent="0.25">
      <c r="B13" s="12"/>
      <c r="C13" s="1"/>
      <c r="D13" s="1"/>
      <c r="E13" s="1"/>
      <c r="F13" s="1"/>
      <c r="G13" s="1"/>
      <c r="H13" s="1"/>
      <c r="I13" s="12"/>
      <c r="J13" s="9">
        <f>SUM(J5:J12)</f>
        <v>149998222.47</v>
      </c>
      <c r="K13" s="9">
        <f t="shared" ref="K13:N13" si="6">SUM(K5:K12)</f>
        <v>170997973.61579996</v>
      </c>
      <c r="L13" s="9">
        <f t="shared" si="6"/>
        <v>25471536.121347483</v>
      </c>
      <c r="M13" s="9">
        <f t="shared" si="6"/>
        <v>145526437.49445251</v>
      </c>
      <c r="N13" s="9">
        <f t="shared" si="6"/>
        <v>138250115.61972988</v>
      </c>
    </row>
  </sheetData>
  <mergeCells count="1">
    <mergeCell ref="B3:N3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3"/>
  <sheetViews>
    <sheetView topLeftCell="A4" workbookViewId="0">
      <selection activeCell="N3" sqref="B3:N23"/>
    </sheetView>
  </sheetViews>
  <sheetFormatPr defaultRowHeight="15" x14ac:dyDescent="0.25"/>
  <cols>
    <col min="2" max="2" width="7" customWidth="1"/>
    <col min="3" max="3" width="0" hidden="1" customWidth="1"/>
    <col min="4" max="4" width="44.7109375" customWidth="1"/>
    <col min="5" max="5" width="14.42578125" style="11" bestFit="1" customWidth="1"/>
    <col min="6" max="6" width="14.42578125" style="11" customWidth="1"/>
    <col min="7" max="7" width="9.28515625" style="11" customWidth="1"/>
    <col min="8" max="8" width="10.42578125" style="11" customWidth="1"/>
    <col min="9" max="9" width="13.5703125" customWidth="1"/>
    <col min="10" max="10" width="19.140625" style="15" customWidth="1"/>
    <col min="11" max="11" width="18.42578125" customWidth="1"/>
    <col min="12" max="12" width="18" customWidth="1"/>
    <col min="13" max="13" width="18.42578125" customWidth="1"/>
    <col min="14" max="14" width="17.28515625" customWidth="1"/>
  </cols>
  <sheetData>
    <row r="3" spans="2:14" ht="75" customHeight="1" x14ac:dyDescent="0.25">
      <c r="B3" s="4" t="s">
        <v>27</v>
      </c>
      <c r="C3" s="4" t="s">
        <v>32</v>
      </c>
      <c r="D3" s="4" t="s">
        <v>8</v>
      </c>
      <c r="E3" s="4" t="s">
        <v>33</v>
      </c>
      <c r="F3" s="4" t="s">
        <v>34</v>
      </c>
      <c r="G3" s="4" t="s">
        <v>35</v>
      </c>
      <c r="H3" s="4" t="s">
        <v>36</v>
      </c>
      <c r="I3" s="4" t="s">
        <v>37</v>
      </c>
      <c r="J3" s="16" t="s">
        <v>39</v>
      </c>
      <c r="K3" s="16" t="s">
        <v>38</v>
      </c>
      <c r="L3" s="16" t="s">
        <v>40</v>
      </c>
      <c r="M3" s="4" t="s">
        <v>42</v>
      </c>
      <c r="N3" s="4" t="s">
        <v>41</v>
      </c>
    </row>
    <row r="4" spans="2:14" x14ac:dyDescent="0.25">
      <c r="B4" s="12">
        <v>1</v>
      </c>
      <c r="C4" s="2">
        <v>3004</v>
      </c>
      <c r="D4" s="1" t="s">
        <v>26</v>
      </c>
      <c r="E4" s="13">
        <v>40992</v>
      </c>
      <c r="F4" s="13">
        <v>43620</v>
      </c>
      <c r="G4" s="12">
        <f>ROUND((F4-E4)/365,2)</f>
        <v>7.2</v>
      </c>
      <c r="H4" s="12">
        <v>50</v>
      </c>
      <c r="I4" s="12">
        <f>ROUND((95/H4)/100,2)</f>
        <v>0.02</v>
      </c>
      <c r="J4" s="7">
        <v>26491073.170000002</v>
      </c>
      <c r="K4" s="7">
        <f>J4*1.15</f>
        <v>30464734.145500001</v>
      </c>
      <c r="L4" s="7">
        <f t="shared" ref="L4:L22" si="0">K4*I4*G4</f>
        <v>4386921.7169519998</v>
      </c>
      <c r="M4" s="7">
        <f t="shared" ref="M4:M22" si="1">K4-L4</f>
        <v>26077812.428548001</v>
      </c>
      <c r="N4" s="7">
        <f t="shared" ref="N4:N22" si="2">M4*0.95</f>
        <v>24773921.807120599</v>
      </c>
    </row>
    <row r="5" spans="2:14" x14ac:dyDescent="0.25">
      <c r="B5" s="12">
        <v>2</v>
      </c>
      <c r="C5" s="2">
        <v>3004</v>
      </c>
      <c r="D5" s="1" t="s">
        <v>25</v>
      </c>
      <c r="E5" s="13">
        <v>40992</v>
      </c>
      <c r="F5" s="13">
        <v>43620</v>
      </c>
      <c r="G5" s="12">
        <f t="shared" ref="G5:G22" si="3">ROUND((F5-E5)/365,2)</f>
        <v>7.2</v>
      </c>
      <c r="H5" s="12">
        <v>40</v>
      </c>
      <c r="I5" s="12">
        <f t="shared" ref="I5:I22" si="4">ROUND((95/H5)/100,2)</f>
        <v>0.02</v>
      </c>
      <c r="J5" s="7">
        <v>929819.56</v>
      </c>
      <c r="K5" s="7">
        <f t="shared" ref="K5:K17" si="5">J5*1.15</f>
        <v>1069292.4939999999</v>
      </c>
      <c r="L5" s="7">
        <f t="shared" si="0"/>
        <v>153978.11913599999</v>
      </c>
      <c r="M5" s="7">
        <f t="shared" si="1"/>
        <v>915314.3748639999</v>
      </c>
      <c r="N5" s="7">
        <f t="shared" si="2"/>
        <v>869548.65612079983</v>
      </c>
    </row>
    <row r="6" spans="2:14" x14ac:dyDescent="0.25">
      <c r="B6" s="12">
        <v>3</v>
      </c>
      <c r="C6" s="2">
        <v>3004</v>
      </c>
      <c r="D6" s="1" t="s">
        <v>24</v>
      </c>
      <c r="E6" s="13">
        <v>40992</v>
      </c>
      <c r="F6" s="13">
        <v>43620</v>
      </c>
      <c r="G6" s="12">
        <f t="shared" si="3"/>
        <v>7.2</v>
      </c>
      <c r="H6" s="12">
        <v>20</v>
      </c>
      <c r="I6" s="12">
        <f t="shared" si="4"/>
        <v>0.05</v>
      </c>
      <c r="J6" s="7">
        <v>25708145.579999998</v>
      </c>
      <c r="K6" s="7">
        <f t="shared" si="5"/>
        <v>29564367.416999996</v>
      </c>
      <c r="L6" s="7">
        <f t="shared" si="0"/>
        <v>10643172.270119999</v>
      </c>
      <c r="M6" s="7">
        <f t="shared" si="1"/>
        <v>18921195.146879997</v>
      </c>
      <c r="N6" s="7">
        <f t="shared" si="2"/>
        <v>17975135.389535997</v>
      </c>
    </row>
    <row r="7" spans="2:14" x14ac:dyDescent="0.25">
      <c r="B7" s="12">
        <v>4</v>
      </c>
      <c r="C7" s="2">
        <v>3004</v>
      </c>
      <c r="D7" s="1" t="s">
        <v>23</v>
      </c>
      <c r="E7" s="13">
        <v>40992</v>
      </c>
      <c r="F7" s="13">
        <v>43620</v>
      </c>
      <c r="G7" s="12">
        <f t="shared" si="3"/>
        <v>7.2</v>
      </c>
      <c r="H7" s="12">
        <v>30</v>
      </c>
      <c r="I7" s="12">
        <f t="shared" si="4"/>
        <v>0.03</v>
      </c>
      <c r="J7" s="7">
        <v>3295730.28</v>
      </c>
      <c r="K7" s="7">
        <f t="shared" si="5"/>
        <v>3790089.8219999997</v>
      </c>
      <c r="L7" s="7">
        <f t="shared" si="0"/>
        <v>818659.40155199997</v>
      </c>
      <c r="M7" s="7">
        <f t="shared" si="1"/>
        <v>2971430.4204479996</v>
      </c>
      <c r="N7" s="7">
        <f t="shared" si="2"/>
        <v>2822858.8994255997</v>
      </c>
    </row>
    <row r="8" spans="2:14" x14ac:dyDescent="0.25">
      <c r="B8" s="12">
        <v>5</v>
      </c>
      <c r="C8" s="2">
        <v>3004</v>
      </c>
      <c r="D8" s="1" t="s">
        <v>22</v>
      </c>
      <c r="E8" s="13">
        <v>40992</v>
      </c>
      <c r="F8" s="13">
        <v>43620</v>
      </c>
      <c r="G8" s="12">
        <f t="shared" si="3"/>
        <v>7.2</v>
      </c>
      <c r="H8" s="12">
        <v>35</v>
      </c>
      <c r="I8" s="12">
        <f t="shared" si="4"/>
        <v>0.03</v>
      </c>
      <c r="J8" s="7">
        <v>28300.49</v>
      </c>
      <c r="K8" s="7">
        <f t="shared" si="5"/>
        <v>32545.5635</v>
      </c>
      <c r="L8" s="7">
        <f t="shared" si="0"/>
        <v>7029.8417159999999</v>
      </c>
      <c r="M8" s="7">
        <f t="shared" si="1"/>
        <v>25515.721784000001</v>
      </c>
      <c r="N8" s="7">
        <f t="shared" si="2"/>
        <v>24239.935694799999</v>
      </c>
    </row>
    <row r="9" spans="2:14" x14ac:dyDescent="0.25">
      <c r="B9" s="12">
        <v>6</v>
      </c>
      <c r="C9" s="2">
        <v>3004</v>
      </c>
      <c r="D9" s="1" t="s">
        <v>21</v>
      </c>
      <c r="E9" s="13">
        <v>40992</v>
      </c>
      <c r="F9" s="13">
        <v>43620</v>
      </c>
      <c r="G9" s="12">
        <f t="shared" si="3"/>
        <v>7.2</v>
      </c>
      <c r="H9" s="12">
        <v>35</v>
      </c>
      <c r="I9" s="12">
        <f t="shared" si="4"/>
        <v>0.03</v>
      </c>
      <c r="J9" s="7">
        <v>1037932.67</v>
      </c>
      <c r="K9" s="7">
        <f t="shared" si="5"/>
        <v>1193622.5704999999</v>
      </c>
      <c r="L9" s="7">
        <f t="shared" si="0"/>
        <v>257822.475228</v>
      </c>
      <c r="M9" s="7">
        <f t="shared" si="1"/>
        <v>935800.09527199995</v>
      </c>
      <c r="N9" s="7">
        <f t="shared" si="2"/>
        <v>889010.09050839988</v>
      </c>
    </row>
    <row r="10" spans="2:14" x14ac:dyDescent="0.25">
      <c r="B10" s="12">
        <v>7</v>
      </c>
      <c r="C10" s="2">
        <v>3004</v>
      </c>
      <c r="D10" s="1" t="s">
        <v>20</v>
      </c>
      <c r="E10" s="13">
        <v>41724</v>
      </c>
      <c r="F10" s="13">
        <v>43620</v>
      </c>
      <c r="G10" s="12">
        <f t="shared" si="3"/>
        <v>5.19</v>
      </c>
      <c r="H10" s="12">
        <v>40</v>
      </c>
      <c r="I10" s="12">
        <f t="shared" si="4"/>
        <v>0.02</v>
      </c>
      <c r="J10" s="7">
        <v>781076.76</v>
      </c>
      <c r="K10" s="7">
        <f t="shared" si="5"/>
        <v>898238.27399999998</v>
      </c>
      <c r="L10" s="7">
        <f t="shared" si="0"/>
        <v>93237.1328412</v>
      </c>
      <c r="M10" s="7">
        <f t="shared" si="1"/>
        <v>805001.14115879999</v>
      </c>
      <c r="N10" s="7">
        <f t="shared" si="2"/>
        <v>764751.08410085994</v>
      </c>
    </row>
    <row r="11" spans="2:14" x14ac:dyDescent="0.25">
      <c r="B11" s="12">
        <v>8</v>
      </c>
      <c r="C11" s="2">
        <v>3004</v>
      </c>
      <c r="D11" s="1" t="s">
        <v>19</v>
      </c>
      <c r="E11" s="13">
        <v>41729</v>
      </c>
      <c r="F11" s="13">
        <v>43620</v>
      </c>
      <c r="G11" s="12">
        <f t="shared" si="3"/>
        <v>5.18</v>
      </c>
      <c r="H11" s="12">
        <v>15</v>
      </c>
      <c r="I11" s="12">
        <f t="shared" si="4"/>
        <v>0.06</v>
      </c>
      <c r="J11" s="7">
        <v>50286.62</v>
      </c>
      <c r="K11" s="7">
        <f t="shared" si="5"/>
        <v>57829.612999999998</v>
      </c>
      <c r="L11" s="7">
        <f t="shared" si="0"/>
        <v>17973.443720399999</v>
      </c>
      <c r="M11" s="7">
        <f t="shared" si="1"/>
        <v>39856.169279599999</v>
      </c>
      <c r="N11" s="7">
        <f t="shared" si="2"/>
        <v>37863.360815619999</v>
      </c>
    </row>
    <row r="12" spans="2:14" x14ac:dyDescent="0.25">
      <c r="B12" s="12">
        <v>9</v>
      </c>
      <c r="C12" s="2">
        <v>3004</v>
      </c>
      <c r="D12" s="1" t="s">
        <v>18</v>
      </c>
      <c r="E12" s="13">
        <v>41729</v>
      </c>
      <c r="F12" s="13">
        <v>43620</v>
      </c>
      <c r="G12" s="12">
        <f t="shared" si="3"/>
        <v>5.18</v>
      </c>
      <c r="H12" s="12">
        <v>35</v>
      </c>
      <c r="I12" s="12">
        <f t="shared" si="4"/>
        <v>0.03</v>
      </c>
      <c r="J12" s="7">
        <v>126443.1</v>
      </c>
      <c r="K12" s="7">
        <f t="shared" si="5"/>
        <v>145409.565</v>
      </c>
      <c r="L12" s="7">
        <f t="shared" si="0"/>
        <v>22596.646400999998</v>
      </c>
      <c r="M12" s="7">
        <f t="shared" si="1"/>
        <v>122812.918599</v>
      </c>
      <c r="N12" s="7">
        <f t="shared" si="2"/>
        <v>116672.27266905</v>
      </c>
    </row>
    <row r="13" spans="2:14" x14ac:dyDescent="0.25">
      <c r="B13" s="12">
        <v>10</v>
      </c>
      <c r="C13" s="2">
        <v>3004</v>
      </c>
      <c r="D13" s="1" t="s">
        <v>17</v>
      </c>
      <c r="E13" s="13">
        <v>41729</v>
      </c>
      <c r="F13" s="13">
        <v>43620</v>
      </c>
      <c r="G13" s="12">
        <f t="shared" si="3"/>
        <v>5.18</v>
      </c>
      <c r="H13" s="12">
        <v>30</v>
      </c>
      <c r="I13" s="12">
        <f t="shared" si="4"/>
        <v>0.03</v>
      </c>
      <c r="J13" s="7">
        <v>633203.22</v>
      </c>
      <c r="K13" s="7">
        <f t="shared" si="5"/>
        <v>728183.70299999986</v>
      </c>
      <c r="L13" s="7">
        <f t="shared" si="0"/>
        <v>113159.74744619998</v>
      </c>
      <c r="M13" s="7">
        <f t="shared" si="1"/>
        <v>615023.95555379987</v>
      </c>
      <c r="N13" s="7">
        <f t="shared" si="2"/>
        <v>584272.75777610985</v>
      </c>
    </row>
    <row r="14" spans="2:14" x14ac:dyDescent="0.25">
      <c r="B14" s="12">
        <v>11</v>
      </c>
      <c r="C14" s="2">
        <v>3004</v>
      </c>
      <c r="D14" s="1" t="s">
        <v>16</v>
      </c>
      <c r="E14" s="13">
        <v>41729</v>
      </c>
      <c r="F14" s="13">
        <v>43620</v>
      </c>
      <c r="G14" s="12">
        <f t="shared" si="3"/>
        <v>5.18</v>
      </c>
      <c r="H14" s="12">
        <v>25</v>
      </c>
      <c r="I14" s="12">
        <f t="shared" si="4"/>
        <v>0.04</v>
      </c>
      <c r="J14" s="7">
        <v>264105.26</v>
      </c>
      <c r="K14" s="7">
        <f t="shared" si="5"/>
        <v>303721.049</v>
      </c>
      <c r="L14" s="7">
        <f t="shared" si="0"/>
        <v>62931.001352799998</v>
      </c>
      <c r="M14" s="7">
        <f t="shared" si="1"/>
        <v>240790.0476472</v>
      </c>
      <c r="N14" s="7">
        <f t="shared" si="2"/>
        <v>228750.54526483998</v>
      </c>
    </row>
    <row r="15" spans="2:14" x14ac:dyDescent="0.25">
      <c r="B15" s="12">
        <v>12</v>
      </c>
      <c r="C15" s="2">
        <v>3004</v>
      </c>
      <c r="D15" s="1" t="s">
        <v>15</v>
      </c>
      <c r="E15" s="13">
        <v>41699</v>
      </c>
      <c r="F15" s="13">
        <v>43620</v>
      </c>
      <c r="G15" s="12">
        <f t="shared" si="3"/>
        <v>5.26</v>
      </c>
      <c r="H15" s="12">
        <v>35</v>
      </c>
      <c r="I15" s="12">
        <f t="shared" si="4"/>
        <v>0.03</v>
      </c>
      <c r="J15" s="7">
        <v>629491.16</v>
      </c>
      <c r="K15" s="7">
        <f t="shared" si="5"/>
        <v>723914.83400000003</v>
      </c>
      <c r="L15" s="7">
        <f t="shared" si="0"/>
        <v>114233.76080519999</v>
      </c>
      <c r="M15" s="7">
        <f t="shared" si="1"/>
        <v>609681.07319480006</v>
      </c>
      <c r="N15" s="7">
        <f t="shared" si="2"/>
        <v>579197.01953506004</v>
      </c>
    </row>
    <row r="16" spans="2:14" x14ac:dyDescent="0.25">
      <c r="B16" s="12">
        <v>13</v>
      </c>
      <c r="C16" s="2">
        <v>3004</v>
      </c>
      <c r="D16" s="1" t="s">
        <v>14</v>
      </c>
      <c r="E16" s="13">
        <v>42451</v>
      </c>
      <c r="F16" s="13">
        <v>43620</v>
      </c>
      <c r="G16" s="12">
        <f t="shared" si="3"/>
        <v>3.2</v>
      </c>
      <c r="H16" s="12">
        <v>35</v>
      </c>
      <c r="I16" s="12">
        <f t="shared" si="4"/>
        <v>0.03</v>
      </c>
      <c r="J16" s="7">
        <v>382050.07</v>
      </c>
      <c r="K16" s="7">
        <f t="shared" si="5"/>
        <v>439357.58049999998</v>
      </c>
      <c r="L16" s="7">
        <f t="shared" si="0"/>
        <v>42178.327728000004</v>
      </c>
      <c r="M16" s="7">
        <f t="shared" si="1"/>
        <v>397179.25277199998</v>
      </c>
      <c r="N16" s="7">
        <f t="shared" si="2"/>
        <v>377320.29013339995</v>
      </c>
    </row>
    <row r="17" spans="2:14" x14ac:dyDescent="0.25">
      <c r="B17" s="12">
        <v>14</v>
      </c>
      <c r="C17" s="2">
        <v>3004</v>
      </c>
      <c r="D17" s="1" t="s">
        <v>13</v>
      </c>
      <c r="E17" s="13">
        <v>42460</v>
      </c>
      <c r="F17" s="13">
        <v>43620</v>
      </c>
      <c r="G17" s="12">
        <f t="shared" si="3"/>
        <v>3.18</v>
      </c>
      <c r="H17" s="12">
        <v>35</v>
      </c>
      <c r="I17" s="12">
        <f t="shared" si="4"/>
        <v>0.03</v>
      </c>
      <c r="J17" s="7">
        <v>548223.64</v>
      </c>
      <c r="K17" s="7">
        <f t="shared" si="5"/>
        <v>630457.18599999999</v>
      </c>
      <c r="L17" s="7">
        <f t="shared" si="0"/>
        <v>60145.615544400003</v>
      </c>
      <c r="M17" s="7">
        <f t="shared" si="1"/>
        <v>570311.57045560004</v>
      </c>
      <c r="N17" s="7">
        <f t="shared" si="2"/>
        <v>541795.99193282006</v>
      </c>
    </row>
    <row r="18" spans="2:14" x14ac:dyDescent="0.25">
      <c r="B18" s="12">
        <v>15</v>
      </c>
      <c r="C18" s="2">
        <v>3004</v>
      </c>
      <c r="D18" s="1" t="s">
        <v>12</v>
      </c>
      <c r="E18" s="13">
        <v>40992</v>
      </c>
      <c r="F18" s="13">
        <v>43620</v>
      </c>
      <c r="G18" s="12">
        <f t="shared" si="3"/>
        <v>7.2</v>
      </c>
      <c r="H18" s="12">
        <v>15</v>
      </c>
      <c r="I18" s="12">
        <f t="shared" si="4"/>
        <v>0.06</v>
      </c>
      <c r="J18" s="7">
        <v>143904079.53</v>
      </c>
      <c r="K18" s="7">
        <f>J18*1.16</f>
        <v>166928732.25479999</v>
      </c>
      <c r="L18" s="7">
        <f t="shared" si="0"/>
        <v>72113212.334073588</v>
      </c>
      <c r="M18" s="7">
        <f t="shared" si="1"/>
        <v>94815519.920726404</v>
      </c>
      <c r="N18" s="7">
        <f t="shared" si="2"/>
        <v>90074743.924690083</v>
      </c>
    </row>
    <row r="19" spans="2:14" x14ac:dyDescent="0.25">
      <c r="B19" s="12">
        <v>16</v>
      </c>
      <c r="C19" s="2">
        <v>3004</v>
      </c>
      <c r="D19" s="1" t="s">
        <v>12</v>
      </c>
      <c r="E19" s="13">
        <v>41182</v>
      </c>
      <c r="F19" s="13">
        <v>43620</v>
      </c>
      <c r="G19" s="12">
        <f t="shared" si="3"/>
        <v>6.68</v>
      </c>
      <c r="H19" s="12">
        <v>15</v>
      </c>
      <c r="I19" s="12">
        <f t="shared" si="4"/>
        <v>0.06</v>
      </c>
      <c r="J19" s="7">
        <v>1050267.73</v>
      </c>
      <c r="K19" s="7">
        <f>J19*1.16</f>
        <v>1218310.5667999999</v>
      </c>
      <c r="L19" s="7">
        <f t="shared" si="0"/>
        <v>488298.87517343991</v>
      </c>
      <c r="M19" s="7">
        <f t="shared" si="1"/>
        <v>730011.69162655994</v>
      </c>
      <c r="N19" s="7">
        <f t="shared" si="2"/>
        <v>693511.10704523197</v>
      </c>
    </row>
    <row r="20" spans="2:14" x14ac:dyDescent="0.25">
      <c r="B20" s="12">
        <v>17</v>
      </c>
      <c r="C20" s="2">
        <v>3004</v>
      </c>
      <c r="D20" s="1" t="s">
        <v>11</v>
      </c>
      <c r="E20" s="13">
        <v>41729</v>
      </c>
      <c r="F20" s="13">
        <v>43620</v>
      </c>
      <c r="G20" s="12">
        <f t="shared" si="3"/>
        <v>5.18</v>
      </c>
      <c r="H20" s="12">
        <v>35</v>
      </c>
      <c r="I20" s="12">
        <f t="shared" si="4"/>
        <v>0.03</v>
      </c>
      <c r="J20" s="7">
        <v>1367362.29</v>
      </c>
      <c r="K20" s="7">
        <f>J20*1.15</f>
        <v>1572466.6335</v>
      </c>
      <c r="L20" s="7">
        <f t="shared" si="0"/>
        <v>244361.31484589996</v>
      </c>
      <c r="M20" s="7">
        <f t="shared" si="1"/>
        <v>1328105.3186540999</v>
      </c>
      <c r="N20" s="7">
        <f t="shared" si="2"/>
        <v>1261700.0527213949</v>
      </c>
    </row>
    <row r="21" spans="2:14" x14ac:dyDescent="0.25">
      <c r="B21" s="12">
        <v>18</v>
      </c>
      <c r="C21" s="2">
        <v>3004</v>
      </c>
      <c r="D21" s="1" t="s">
        <v>10</v>
      </c>
      <c r="E21" s="13">
        <v>40992</v>
      </c>
      <c r="F21" s="13">
        <v>43620</v>
      </c>
      <c r="G21" s="12">
        <f t="shared" si="3"/>
        <v>7.2</v>
      </c>
      <c r="H21" s="12">
        <v>25</v>
      </c>
      <c r="I21" s="12">
        <f t="shared" si="4"/>
        <v>0.04</v>
      </c>
      <c r="J21" s="7">
        <v>5317709.6100000003</v>
      </c>
      <c r="K21" s="7">
        <f t="shared" ref="K21:K22" si="6">J21*1.15</f>
        <v>6115366.0515000001</v>
      </c>
      <c r="L21" s="7">
        <f t="shared" si="0"/>
        <v>1761225.4228320001</v>
      </c>
      <c r="M21" s="7">
        <f t="shared" si="1"/>
        <v>4354140.628668</v>
      </c>
      <c r="N21" s="7">
        <f t="shared" si="2"/>
        <v>4136433.5972345998</v>
      </c>
    </row>
    <row r="22" spans="2:14" x14ac:dyDescent="0.25">
      <c r="B22" s="12">
        <v>19</v>
      </c>
      <c r="C22" s="2">
        <v>3004</v>
      </c>
      <c r="D22" s="1" t="s">
        <v>9</v>
      </c>
      <c r="E22" s="13">
        <v>41883</v>
      </c>
      <c r="F22" s="13">
        <v>43620</v>
      </c>
      <c r="G22" s="12">
        <f t="shared" si="3"/>
        <v>4.76</v>
      </c>
      <c r="H22" s="12">
        <v>25</v>
      </c>
      <c r="I22" s="12">
        <f t="shared" si="4"/>
        <v>0.04</v>
      </c>
      <c r="J22" s="7">
        <v>775926.27</v>
      </c>
      <c r="K22" s="7">
        <f t="shared" si="6"/>
        <v>892315.21049999993</v>
      </c>
      <c r="L22" s="7">
        <f t="shared" si="0"/>
        <v>169896.81607919998</v>
      </c>
      <c r="M22" s="7">
        <f t="shared" si="1"/>
        <v>722418.39442079992</v>
      </c>
      <c r="N22" s="7">
        <f t="shared" si="2"/>
        <v>686297.47469975986</v>
      </c>
    </row>
    <row r="23" spans="2:14" x14ac:dyDescent="0.25">
      <c r="B23" s="1"/>
      <c r="C23" s="1"/>
      <c r="D23" s="1"/>
      <c r="E23" s="12"/>
      <c r="F23" s="12"/>
      <c r="G23" s="12"/>
      <c r="H23" s="12"/>
      <c r="I23" s="1"/>
      <c r="J23" s="9">
        <f>SUM(J4:J22)</f>
        <v>213321227.01000002</v>
      </c>
      <c r="K23" s="9">
        <f t="shared" ref="K23:N23" si="7">SUM(K4:K22)</f>
        <v>246768954.5341</v>
      </c>
      <c r="L23" s="9">
        <f t="shared" si="7"/>
        <v>91571034.263547316</v>
      </c>
      <c r="M23" s="9">
        <f t="shared" si="7"/>
        <v>155197920.27055266</v>
      </c>
      <c r="N23" s="9">
        <f t="shared" si="7"/>
        <v>147438024.257025</v>
      </c>
    </row>
  </sheetData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H10"/>
  <sheetViews>
    <sheetView tabSelected="1" workbookViewId="0">
      <selection activeCell="D2" sqref="D2:H10"/>
    </sheetView>
  </sheetViews>
  <sheetFormatPr defaultRowHeight="15" x14ac:dyDescent="0.25"/>
  <cols>
    <col min="4" max="4" width="5.85546875" customWidth="1"/>
    <col min="5" max="5" width="31" bestFit="1" customWidth="1"/>
    <col min="6" max="6" width="21.28515625" customWidth="1"/>
    <col min="7" max="7" width="20.140625" customWidth="1"/>
    <col min="8" max="8" width="22.140625" customWidth="1"/>
  </cols>
  <sheetData>
    <row r="1" spans="4:8" ht="15.75" thickBot="1" x14ac:dyDescent="0.3"/>
    <row r="2" spans="4:8" ht="46.5" customHeight="1" x14ac:dyDescent="0.25">
      <c r="D2" s="18" t="s">
        <v>44</v>
      </c>
      <c r="E2" s="19"/>
      <c r="F2" s="19"/>
      <c r="G2" s="19"/>
      <c r="H2" s="20"/>
    </row>
    <row r="3" spans="4:8" ht="55.5" customHeight="1" x14ac:dyDescent="0.25">
      <c r="D3" s="3" t="s">
        <v>27</v>
      </c>
      <c r="E3" s="4" t="s">
        <v>28</v>
      </c>
      <c r="F3" s="4" t="s">
        <v>29</v>
      </c>
      <c r="G3" s="4" t="s">
        <v>30</v>
      </c>
      <c r="H3" s="5" t="s">
        <v>31</v>
      </c>
    </row>
    <row r="4" spans="4:8" x14ac:dyDescent="0.25">
      <c r="D4" s="6">
        <v>1</v>
      </c>
      <c r="E4" s="1" t="s">
        <v>45</v>
      </c>
      <c r="F4" s="7">
        <f>'Factory Building'!J13</f>
        <v>149998222.47</v>
      </c>
      <c r="G4" s="7">
        <f>'Factory Building'!K13</f>
        <v>170997973.61579996</v>
      </c>
      <c r="H4" s="8">
        <f>'Factory Building'!N13</f>
        <v>138250115.61972988</v>
      </c>
    </row>
    <row r="5" spans="4:8" x14ac:dyDescent="0.25">
      <c r="D5" s="6">
        <v>2</v>
      </c>
      <c r="E5" s="1" t="s">
        <v>46</v>
      </c>
      <c r="F5" s="7">
        <f>'Other Buildings'!J23</f>
        <v>213321227.01000002</v>
      </c>
      <c r="G5" s="7">
        <f>'Other Buildings'!K23</f>
        <v>246768954.5341</v>
      </c>
      <c r="H5" s="8">
        <f>'Other Buildings'!N23</f>
        <v>147438024.257025</v>
      </c>
    </row>
    <row r="6" spans="4:8" x14ac:dyDescent="0.25">
      <c r="D6" s="6"/>
      <c r="E6" s="1"/>
      <c r="F6" s="9">
        <f>SUM(F4:F5)</f>
        <v>363319449.48000002</v>
      </c>
      <c r="G6" s="9">
        <f t="shared" ref="G6:H6" si="0">SUM(G4:G5)</f>
        <v>417766928.14989996</v>
      </c>
      <c r="H6" s="10">
        <f t="shared" si="0"/>
        <v>285688139.87675488</v>
      </c>
    </row>
    <row r="7" spans="4:8" x14ac:dyDescent="0.25">
      <c r="D7" s="21" t="s">
        <v>47</v>
      </c>
      <c r="E7" s="22"/>
      <c r="F7" s="22"/>
      <c r="G7" s="22"/>
      <c r="H7" s="23"/>
    </row>
    <row r="8" spans="4:8" ht="27" customHeight="1" x14ac:dyDescent="0.25">
      <c r="D8" s="24" t="s">
        <v>48</v>
      </c>
      <c r="E8" s="25"/>
      <c r="F8" s="25"/>
      <c r="G8" s="25"/>
      <c r="H8" s="26"/>
    </row>
    <row r="9" spans="4:8" ht="27.75" customHeight="1" x14ac:dyDescent="0.25">
      <c r="D9" s="24" t="s">
        <v>49</v>
      </c>
      <c r="E9" s="25"/>
      <c r="F9" s="25"/>
      <c r="G9" s="25"/>
      <c r="H9" s="26"/>
    </row>
    <row r="10" spans="4:8" ht="32.25" customHeight="1" thickBot="1" x14ac:dyDescent="0.3">
      <c r="D10" s="27" t="s">
        <v>50</v>
      </c>
      <c r="E10" s="28"/>
      <c r="F10" s="28"/>
      <c r="G10" s="28"/>
      <c r="H10" s="29"/>
    </row>
  </sheetData>
  <mergeCells count="5">
    <mergeCell ref="D2:H2"/>
    <mergeCell ref="D7:H7"/>
    <mergeCell ref="D8:H8"/>
    <mergeCell ref="D9:H9"/>
    <mergeCell ref="D10:H10"/>
  </mergeCells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Factory Building</vt:lpstr>
      <vt:lpstr>Other Buildings</vt:lpstr>
      <vt:lpstr>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pulkit trivedi</dc:creator>
  <cp:lastModifiedBy>pulkit trivedi</cp:lastModifiedBy>
  <cp:lastPrinted>2019-09-12T11:32:28Z</cp:lastPrinted>
  <dcterms:created xsi:type="dcterms:W3CDTF">2019-06-04T06:14:13Z</dcterms:created>
  <dcterms:modified xsi:type="dcterms:W3CDTF">2019-09-12T11:35:03Z</dcterms:modified>
</cp:coreProperties>
</file>