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In Progress Files\Pulkit Trivedi\Bajaj Energy Limited\BEL-Barkhera\Barkhera Plant Working\"/>
    </mc:Choice>
  </mc:AlternateContent>
  <bookViews>
    <workbookView xWindow="0" yWindow="0" windowWidth="20490" windowHeight="7455" activeTab="2"/>
  </bookViews>
  <sheets>
    <sheet name="Land" sheetId="1" r:id="rId1"/>
    <sheet name="Leasehold Land" sheetId="3" r:id="rId2"/>
    <sheet name="Sheet1" sheetId="5" r:id="rId3"/>
    <sheet name="Free Hold Land" sheetId="4" r:id="rId4"/>
  </sheets>
  <externalReferences>
    <externalReference r:id="rId5"/>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3" l="1"/>
  <c r="I6" i="1" l="1"/>
  <c r="N10" i="3"/>
  <c r="M7" i="3"/>
  <c r="J8" i="3" l="1"/>
  <c r="K8" i="3"/>
  <c r="N6" i="3"/>
  <c r="N7" i="3"/>
  <c r="N5" i="3"/>
  <c r="J7" i="3"/>
  <c r="M11" i="5" l="1"/>
  <c r="L11" i="5"/>
  <c r="N10" i="5"/>
  <c r="P10" i="5" s="1"/>
  <c r="L10" i="5"/>
  <c r="P9" i="5"/>
  <c r="N9" i="5"/>
  <c r="L9" i="5"/>
  <c r="N8" i="5"/>
  <c r="N11" i="5" s="1"/>
  <c r="L8" i="5"/>
  <c r="P8" i="5" l="1"/>
  <c r="P11" i="5" s="1"/>
  <c r="H6" i="1" l="1"/>
  <c r="N7" i="4" l="1"/>
  <c r="K8" i="4" l="1"/>
  <c r="L7" i="4"/>
  <c r="J7" i="4"/>
  <c r="J8" i="4" s="1"/>
  <c r="J6" i="3"/>
  <c r="J5" i="3"/>
  <c r="N8" i="4" l="1"/>
  <c r="L8" i="4"/>
  <c r="G3" i="1"/>
  <c r="G4" i="1"/>
  <c r="G5" i="1"/>
  <c r="N11" i="3" l="1"/>
  <c r="N9" i="3"/>
  <c r="N12" i="3" l="1"/>
  <c r="O12" i="3" s="1"/>
</calcChain>
</file>

<file path=xl/sharedStrings.xml><?xml version="1.0" encoding="utf-8"?>
<sst xmlns="http://schemas.openxmlformats.org/spreadsheetml/2006/main" count="84" uniqueCount="49">
  <si>
    <t>BRK - Site Development</t>
  </si>
  <si>
    <t>24.03.2012</t>
  </si>
  <si>
    <t>BRK-Leasehold Land</t>
  </si>
  <si>
    <t>01.07.2010</t>
  </si>
  <si>
    <t>BRK - Freehold Land</t>
  </si>
  <si>
    <t>30.09.2012</t>
  </si>
  <si>
    <t>Gross Block value</t>
  </si>
  <si>
    <t>Nature</t>
  </si>
  <si>
    <t>Bal.sh.acct APC</t>
  </si>
  <si>
    <t>Asset description</t>
  </si>
  <si>
    <t>Cap.date</t>
  </si>
  <si>
    <t>Plant</t>
  </si>
  <si>
    <t>Asset</t>
  </si>
  <si>
    <t>Sr.No</t>
  </si>
  <si>
    <t>Particular</t>
  </si>
  <si>
    <t>Nature of Land</t>
  </si>
  <si>
    <t xml:space="preserve">Free Hold </t>
  </si>
  <si>
    <t>Lease Hold</t>
  </si>
  <si>
    <t>Locations</t>
  </si>
  <si>
    <t>Village Gulra Machwapur, Pargana &amp; Tehsil Bisalpur, District Pilibhit, Uttar Pradesh</t>
  </si>
  <si>
    <t>Area (Acres)</t>
  </si>
  <si>
    <t>Gata No</t>
  </si>
  <si>
    <t>79,84,85,86,88,89,90,91,92,93,94,96</t>
  </si>
  <si>
    <t>Government Guideline Value (INR)</t>
  </si>
  <si>
    <t>Village Muradabad, Pargana &amp; Tehsil Bisalpur, District Pilibhit, Uttar Pradesh</t>
  </si>
  <si>
    <t>1,18,2,4,5,6,14,15,16,12</t>
  </si>
  <si>
    <t>Ash Dyke Land</t>
  </si>
  <si>
    <t>Power Plant Land</t>
  </si>
  <si>
    <t>Barkhera, Bisalpur, Pilibhit, Uttar Pradesh</t>
  </si>
  <si>
    <t>233, 247, 240, 232, 239, 213, 210, 230, 232, 235, 231, 248, 212, 233</t>
  </si>
  <si>
    <t xml:space="preserve">Government Guideline Rate (INR) per Sq.mtr </t>
  </si>
  <si>
    <t>Area (Sq.mtr)</t>
  </si>
  <si>
    <t>Area (Hect.)</t>
  </si>
  <si>
    <t>GOVERNMENT GUIDELINE VALUATION OF BAJAJ ENERGY LIMITED-BARHERA, PILIBHIT</t>
  </si>
  <si>
    <r>
      <rPr>
        <b/>
        <sz val="11"/>
        <color theme="1"/>
        <rFont val="Calibri"/>
        <family val="2"/>
        <scheme val="minor"/>
      </rPr>
      <t xml:space="preserve">NOTE:- </t>
    </r>
    <r>
      <rPr>
        <i/>
        <sz val="11"/>
        <color theme="1"/>
        <rFont val="Calibri"/>
        <family val="2"/>
        <scheme val="minor"/>
      </rPr>
      <t xml:space="preserve">All the information related to the land area are provided to us by the company and are relied upon in good faith. Details regarding the circle rate of the subject land has been taken from the Stamp and Registration Department of Uttar Pradesh (Link: </t>
    </r>
    <r>
      <rPr>
        <i/>
        <u/>
        <sz val="11"/>
        <color theme="4" tint="-0.249977111117893"/>
        <rFont val="Calibri"/>
        <family val="2"/>
        <scheme val="minor"/>
      </rPr>
      <t>https://igrsup.gov.in/igrsup/getUploadRateListDocForUser</t>
    </r>
    <r>
      <rPr>
        <i/>
        <sz val="11"/>
        <color theme="1"/>
        <rFont val="Calibri"/>
        <family val="2"/>
        <scheme val="minor"/>
      </rPr>
      <t xml:space="preserve"> )</t>
    </r>
  </si>
  <si>
    <t>Fair Market Value of Free hold Land (INR)</t>
  </si>
  <si>
    <r>
      <rPr>
        <b/>
        <sz val="11"/>
        <color theme="1"/>
        <rFont val="Calibri"/>
        <family val="2"/>
        <scheme val="minor"/>
      </rPr>
      <t xml:space="preserve">NOTE:- </t>
    </r>
    <r>
      <rPr>
        <i/>
        <sz val="11"/>
        <color theme="1"/>
        <rFont val="Calibri"/>
        <family val="2"/>
        <scheme val="minor"/>
      </rPr>
      <t xml:space="preserve">All the information related to the land area are provided to us by the company and are relied upon in good faith. </t>
    </r>
  </si>
  <si>
    <t>Start Date of Lease</t>
  </si>
  <si>
    <t>Prevailing Market Rate per Acres</t>
  </si>
  <si>
    <t>ASH DYKE LAND VALUATION OF BAJAJ ENERGY LIMITED-BARHERA, PILIBHIT</t>
  </si>
  <si>
    <r>
      <t>Adopted Market Rate</t>
    </r>
    <r>
      <rPr>
        <i/>
        <sz val="11"/>
        <color theme="0"/>
        <rFont val="Calibri"/>
        <family val="2"/>
        <scheme val="minor"/>
      </rPr>
      <t xml:space="preserve"> (INR/Acre)</t>
    </r>
  </si>
  <si>
    <t xml:space="preserve"> VALUATION OF LAND - BAJAJ ENERGY LIMITED-BARHERA, PILIBHIT</t>
  </si>
  <si>
    <t>Adopted Market Rate (INR/Bigha)</t>
  </si>
  <si>
    <t>[+] Premium for Non Agricultural Land (5%)</t>
  </si>
  <si>
    <t>[+] Site Development &amp; Levelling Cost (INR 250000 per Acres)</t>
  </si>
  <si>
    <t>[+] Contigous Cost &amp; Effort Consideration to cover all administrative Cost, effort towards land acquisition &amp; consolidation (10%)</t>
  </si>
  <si>
    <r>
      <rPr>
        <b/>
        <sz val="11"/>
        <color theme="1"/>
        <rFont val="Calibri"/>
        <family val="2"/>
        <scheme val="minor"/>
      </rPr>
      <t xml:space="preserve">NOTE:- </t>
    </r>
    <r>
      <rPr>
        <i/>
        <sz val="11"/>
        <color theme="1"/>
        <rFont val="Calibri"/>
        <family val="2"/>
        <scheme val="minor"/>
      </rPr>
      <t xml:space="preserve">All the information related to the land (area and supporting documents) are provided to us by the company and are relied upon in good faith. Details regarding the circle rate of the subject land has been taken from the Stamp and Registration Department of Uttar Pradesh (Link: </t>
    </r>
    <r>
      <rPr>
        <i/>
        <u/>
        <sz val="11"/>
        <color theme="4" tint="-0.249977111117893"/>
        <rFont val="Calibri"/>
        <family val="2"/>
        <scheme val="minor"/>
      </rPr>
      <t>https://igrsup.gov.in/igrsup/getUploadRateListDocForUser</t>
    </r>
    <r>
      <rPr>
        <i/>
        <sz val="11"/>
        <color theme="1"/>
        <rFont val="Calibri"/>
        <family val="2"/>
        <scheme val="minor"/>
      </rPr>
      <t xml:space="preserve"> )</t>
    </r>
  </si>
  <si>
    <t>Final Value of Land</t>
  </si>
  <si>
    <t>Prospective Fair Market Value of Land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</si>
</sst>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 #,##0.00;[Red]&quot;₹&quot;\ \-#,##0.00"/>
    <numFmt numFmtId="44" formatCode="_ &quot;₹&quot;\ * #,##0.00_ ;_ &quot;₹&quot;\ * \-#,##0.00_ ;_ &quot;₹&quot;\ * &quot;-&quot;??_ ;_ @_ "/>
    <numFmt numFmtId="164" formatCode="0.000"/>
  </numFmts>
  <fonts count="8" x14ac:knownFonts="1">
    <font>
      <sz val="11"/>
      <color theme="1"/>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i/>
      <sz val="11"/>
      <color theme="1"/>
      <name val="Calibri"/>
      <family val="2"/>
      <scheme val="minor"/>
    </font>
    <font>
      <i/>
      <u/>
      <sz val="11"/>
      <color theme="4" tint="-0.249977111117893"/>
      <name val="Calibri"/>
      <family val="2"/>
      <scheme val="minor"/>
    </font>
    <font>
      <sz val="11"/>
      <color theme="1"/>
      <name val="Calibri"/>
      <family val="2"/>
      <scheme val="minor"/>
    </font>
    <font>
      <i/>
      <sz val="11"/>
      <color theme="0"/>
      <name val="Calibri"/>
      <family val="2"/>
      <scheme val="minor"/>
    </font>
  </fonts>
  <fills count="3">
    <fill>
      <patternFill patternType="none"/>
    </fill>
    <fill>
      <patternFill patternType="gray125"/>
    </fill>
    <fill>
      <patternFill patternType="solid">
        <fgColor theme="4"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40">
    <xf numFmtId="0" fontId="0" fillId="0" borderId="0" xfId="0"/>
    <xf numFmtId="4" fontId="0" fillId="0" borderId="1" xfId="0" applyNumberFormat="1" applyBorder="1"/>
    <xf numFmtId="0" fontId="0" fillId="0" borderId="1" xfId="0" applyBorder="1"/>
    <xf numFmtId="0" fontId="0" fillId="0" borderId="1" xfId="0" applyBorder="1" applyAlignment="1">
      <alignment horizontal="center"/>
    </xf>
    <xf numFmtId="0" fontId="1" fillId="0" borderId="1" xfId="0" applyFont="1" applyBorder="1" applyAlignment="1">
      <alignment horizontal="center"/>
    </xf>
    <xf numFmtId="0" fontId="0" fillId="0" borderId="0" xfId="0" applyAlignment="1">
      <alignment horizontal="center" vertical="center"/>
    </xf>
    <xf numFmtId="0" fontId="2" fillId="2"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1" fontId="0" fillId="0" borderId="1" xfId="0" applyNumberFormat="1" applyBorder="1" applyAlignment="1">
      <alignment horizontal="center" vertical="center"/>
    </xf>
    <xf numFmtId="44" fontId="2" fillId="2" borderId="1" xfId="0" applyNumberFormat="1" applyFont="1" applyFill="1" applyBorder="1" applyAlignment="1">
      <alignment horizontal="center" vertical="center" wrapText="1"/>
    </xf>
    <xf numFmtId="44" fontId="0" fillId="0" borderId="0" xfId="0" applyNumberFormat="1"/>
    <xf numFmtId="44"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2" fillId="2" borderId="5" xfId="0" applyFont="1" applyFill="1" applyBorder="1" applyAlignment="1">
      <alignment horizontal="center" vertical="center"/>
    </xf>
    <xf numFmtId="44" fontId="2" fillId="2" borderId="6" xfId="0" applyNumberFormat="1" applyFont="1" applyFill="1" applyBorder="1" applyAlignment="1">
      <alignment horizontal="center" vertical="center" wrapText="1"/>
    </xf>
    <xf numFmtId="0" fontId="0" fillId="0" borderId="5" xfId="0" applyBorder="1" applyAlignment="1">
      <alignment horizontal="center" vertical="center"/>
    </xf>
    <xf numFmtId="44" fontId="0" fillId="0" borderId="6" xfId="0" applyNumberFormat="1" applyBorder="1" applyAlignment="1">
      <alignment horizontal="center" vertical="center"/>
    </xf>
    <xf numFmtId="0" fontId="0" fillId="0" borderId="0" xfId="0" applyBorder="1" applyAlignment="1">
      <alignment horizontal="center" vertical="center" wrapText="1"/>
    </xf>
    <xf numFmtId="0" fontId="0" fillId="0" borderId="5" xfId="0" applyBorder="1"/>
    <xf numFmtId="44" fontId="0" fillId="0" borderId="6" xfId="0" applyNumberFormat="1" applyBorder="1"/>
    <xf numFmtId="14" fontId="0" fillId="0" borderId="1" xfId="0" applyNumberFormat="1" applyBorder="1" applyAlignment="1">
      <alignment horizontal="center" vertical="center" wrapText="1"/>
    </xf>
    <xf numFmtId="44" fontId="1" fillId="0" borderId="6" xfId="0" applyNumberFormat="1" applyFont="1" applyBorder="1"/>
    <xf numFmtId="4" fontId="0" fillId="0" borderId="0" xfId="0" applyNumberFormat="1"/>
    <xf numFmtId="44" fontId="0" fillId="0" borderId="0" xfId="1" applyFont="1"/>
    <xf numFmtId="8" fontId="0" fillId="0" borderId="0" xfId="0" applyNumberFormat="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 fillId="0" borderId="5" xfId="0" applyFont="1" applyBorder="1" applyAlignment="1">
      <alignment horizontal="right"/>
    </xf>
    <xf numFmtId="0" fontId="1" fillId="0" borderId="1" xfId="0" applyFont="1" applyBorder="1" applyAlignment="1">
      <alignment horizontal="right"/>
    </xf>
    <xf numFmtId="0" fontId="4" fillId="0" borderId="5" xfId="0" applyFont="1" applyBorder="1" applyAlignment="1">
      <alignment horizontal="left"/>
    </xf>
    <xf numFmtId="0" fontId="4" fillId="0" borderId="1" xfId="0" applyFont="1" applyBorder="1" applyAlignment="1">
      <alignment horizontal="left"/>
    </xf>
    <xf numFmtId="0" fontId="4" fillId="0" borderId="10" xfId="0" applyFont="1" applyBorder="1" applyAlignment="1">
      <alignment horizontal="left"/>
    </xf>
    <xf numFmtId="0" fontId="4" fillId="0" borderId="11" xfId="0" applyFont="1" applyBorder="1" applyAlignment="1">
      <alignment horizontal="left"/>
    </xf>
    <xf numFmtId="0" fontId="4" fillId="0" borderId="12" xfId="0" applyFont="1"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47625</xdr:colOff>
      <xdr:row>2</xdr:row>
      <xdr:rowOff>47625</xdr:rowOff>
    </xdr:from>
    <xdr:to>
      <xdr:col>4</xdr:col>
      <xdr:colOff>914400</xdr:colOff>
      <xdr:row>2</xdr:row>
      <xdr:rowOff>523875</xdr:rowOff>
    </xdr:to>
    <xdr:pic>
      <xdr:nvPicPr>
        <xdr:cNvPr id="2" name="Picture 1" descr="C:\Users\MENTOR2\Desktop\logo.jpg"/>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876425" y="438150"/>
          <a:ext cx="1314450" cy="4762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104775</xdr:colOff>
      <xdr:row>4</xdr:row>
      <xdr:rowOff>85725</xdr:rowOff>
    </xdr:from>
    <xdr:to>
      <xdr:col>5</xdr:col>
      <xdr:colOff>676276</xdr:colOff>
      <xdr:row>4</xdr:row>
      <xdr:rowOff>457200</xdr:rowOff>
    </xdr:to>
    <xdr:pic>
      <xdr:nvPicPr>
        <xdr:cNvPr id="2" name="Picture 1" descr="C:\Users\MENTOR2\Desktop\logo.jpg"/>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2543175" y="857250"/>
          <a:ext cx="1181101"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20Progress%20Files/Pulkit%20Trivedi/Bajaj%20Energy%20Limited/Working%20Sheet/6.%20Assets%20Register%20as%20on%2031st%20Mar-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ined"/>
      <sheetName val="Barkhera"/>
      <sheetName val="Khambharkhera"/>
      <sheetName val="Maqsoodapur"/>
      <sheetName val="Kundarki"/>
      <sheetName val="Utraula"/>
      <sheetName val="Noida"/>
      <sheetName val="Lucknow"/>
      <sheetName val="Mumbai"/>
      <sheetName val="Sheet1"/>
    </sheetNames>
    <sheetDataSet>
      <sheetData sheetId="0"/>
      <sheetData sheetId="1"/>
      <sheetData sheetId="2"/>
      <sheetData sheetId="3"/>
      <sheetData sheetId="4"/>
      <sheetData sheetId="5"/>
      <sheetData sheetId="6"/>
      <sheetData sheetId="7"/>
      <sheetData sheetId="8"/>
      <sheetData sheetId="9">
        <row r="2">
          <cell r="D2">
            <v>20000001</v>
          </cell>
          <cell r="E2" t="str">
            <v>Freehold Land</v>
          </cell>
        </row>
        <row r="3">
          <cell r="D3">
            <v>20000002</v>
          </cell>
          <cell r="E3" t="str">
            <v>Leasehold Land</v>
          </cell>
        </row>
        <row r="4">
          <cell r="D4">
            <v>20000101</v>
          </cell>
          <cell r="E4" t="str">
            <v>Factory Building</v>
          </cell>
        </row>
        <row r="5">
          <cell r="D5">
            <v>20000102</v>
          </cell>
          <cell r="E5" t="str">
            <v>Other Than Factory Buildings</v>
          </cell>
        </row>
        <row r="6">
          <cell r="D6">
            <v>20000102</v>
          </cell>
          <cell r="E6" t="str">
            <v>Other Than Factory Buildings</v>
          </cell>
        </row>
        <row r="7">
          <cell r="D7">
            <v>20000102</v>
          </cell>
          <cell r="E7" t="str">
            <v>Other Than Factory Buildings</v>
          </cell>
        </row>
        <row r="8">
          <cell r="D8">
            <v>20000101</v>
          </cell>
          <cell r="E8" t="str">
            <v>Factory Building</v>
          </cell>
        </row>
        <row r="9">
          <cell r="D9">
            <v>20000201</v>
          </cell>
          <cell r="E9" t="str">
            <v>Plant &amp; Eqiupment</v>
          </cell>
        </row>
        <row r="10">
          <cell r="D10">
            <v>20000201</v>
          </cell>
          <cell r="E10" t="str">
            <v>Plant &amp; Eqiupment</v>
          </cell>
        </row>
        <row r="11">
          <cell r="D11">
            <v>20000301</v>
          </cell>
          <cell r="E11" t="str">
            <v>Furniture &amp; Fixtures</v>
          </cell>
        </row>
        <row r="12">
          <cell r="D12">
            <v>20000401</v>
          </cell>
          <cell r="E12" t="str">
            <v>Office Equipment</v>
          </cell>
        </row>
        <row r="13">
          <cell r="D13">
            <v>20000501</v>
          </cell>
          <cell r="E13" t="str">
            <v>Vehicles</v>
          </cell>
        </row>
        <row r="14">
          <cell r="D14">
            <v>20000401</v>
          </cell>
          <cell r="E14" t="str">
            <v>Office Equipment</v>
          </cell>
        </row>
        <row r="15">
          <cell r="D15">
            <v>20100001</v>
          </cell>
          <cell r="E15" t="str">
            <v>Computer Software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
  <sheetViews>
    <sheetView workbookViewId="0">
      <selection activeCell="I6" sqref="I6"/>
    </sheetView>
  </sheetViews>
  <sheetFormatPr defaultRowHeight="15" x14ac:dyDescent="0.25"/>
  <cols>
    <col min="2" max="2" width="15.140625" customWidth="1"/>
    <col min="3" max="3" width="8.7109375" customWidth="1"/>
    <col min="4" max="4" width="10.140625" bestFit="1" customWidth="1"/>
    <col min="5" max="5" width="22.42578125" bestFit="1" customWidth="1"/>
    <col min="6" max="6" width="14.42578125" bestFit="1" customWidth="1"/>
    <col min="7" max="7" width="14.7109375" bestFit="1" customWidth="1"/>
    <col min="8" max="8" width="16.5703125" bestFit="1" customWidth="1"/>
    <col min="9" max="9" width="13.42578125" bestFit="1" customWidth="1"/>
  </cols>
  <sheetData>
    <row r="2" spans="2:9" x14ac:dyDescent="0.25">
      <c r="B2" s="4" t="s">
        <v>12</v>
      </c>
      <c r="C2" s="4" t="s">
        <v>11</v>
      </c>
      <c r="D2" s="4" t="s">
        <v>10</v>
      </c>
      <c r="E2" s="4" t="s">
        <v>9</v>
      </c>
      <c r="F2" s="4" t="s">
        <v>8</v>
      </c>
      <c r="G2" s="4" t="s">
        <v>7</v>
      </c>
      <c r="H2" s="4" t="s">
        <v>6</v>
      </c>
    </row>
    <row r="3" spans="2:9" x14ac:dyDescent="0.25">
      <c r="B3" s="2">
        <v>1000000002</v>
      </c>
      <c r="C3" s="3">
        <v>3004</v>
      </c>
      <c r="D3" s="2" t="s">
        <v>5</v>
      </c>
      <c r="E3" s="2" t="s">
        <v>4</v>
      </c>
      <c r="F3" s="2">
        <v>20000001</v>
      </c>
      <c r="G3" s="2" t="str">
        <f>VLOOKUP(F3,[1]Sheet1!$D$2:$E$15,2,0)</f>
        <v>Freehold Land</v>
      </c>
      <c r="H3" s="1">
        <v>7434788</v>
      </c>
    </row>
    <row r="4" spans="2:9" x14ac:dyDescent="0.25">
      <c r="B4" s="2">
        <v>1010000002</v>
      </c>
      <c r="C4" s="3">
        <v>3004</v>
      </c>
      <c r="D4" s="2" t="s">
        <v>3</v>
      </c>
      <c r="E4" s="2" t="s">
        <v>2</v>
      </c>
      <c r="F4" s="2">
        <v>20000002</v>
      </c>
      <c r="G4" s="2" t="str">
        <f>VLOOKUP(F4,[1]Sheet1!$D$2:$E$15,2,0)</f>
        <v>Leasehold Land</v>
      </c>
      <c r="H4" s="1">
        <v>18130756</v>
      </c>
    </row>
    <row r="5" spans="2:9" x14ac:dyDescent="0.25">
      <c r="B5" s="2">
        <v>1010000005</v>
      </c>
      <c r="C5" s="3">
        <v>3004</v>
      </c>
      <c r="D5" s="2" t="s">
        <v>1</v>
      </c>
      <c r="E5" s="2" t="s">
        <v>0</v>
      </c>
      <c r="F5" s="2">
        <v>20000002</v>
      </c>
      <c r="G5" s="2" t="str">
        <f>VLOOKUP(F5,[1]Sheet1!$D$2:$E$15,2,0)</f>
        <v>Leasehold Land</v>
      </c>
      <c r="H5" s="1">
        <v>96355047.700000003</v>
      </c>
    </row>
    <row r="6" spans="2:9" x14ac:dyDescent="0.25">
      <c r="H6" s="24">
        <f>SUM(H3:H5)</f>
        <v>121920591.7</v>
      </c>
      <c r="I6" s="26">
        <f>H6/37.105</f>
        <v>3285826.4843013072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Q14"/>
  <sheetViews>
    <sheetView workbookViewId="0">
      <selection activeCell="D3" sqref="D3:N13"/>
    </sheetView>
  </sheetViews>
  <sheetFormatPr defaultRowHeight="15" x14ac:dyDescent="0.25"/>
  <cols>
    <col min="4" max="4" width="6.7109375" customWidth="1"/>
    <col min="5" max="5" width="13.85546875" customWidth="1"/>
    <col min="6" max="6" width="24.28515625" customWidth="1"/>
    <col min="7" max="7" width="14" hidden="1" customWidth="1"/>
    <col min="8" max="8" width="12.28515625" customWidth="1"/>
    <col min="9" max="9" width="17" customWidth="1"/>
    <col min="12" max="12" width="14.28515625" style="12" bestFit="1" customWidth="1"/>
    <col min="13" max="13" width="15.85546875" customWidth="1"/>
    <col min="14" max="14" width="21.140625" bestFit="1" customWidth="1"/>
    <col min="15" max="15" width="16.85546875" bestFit="1" customWidth="1"/>
    <col min="17" max="17" width="16.85546875" bestFit="1" customWidth="1"/>
  </cols>
  <sheetData>
    <row r="2" spans="4:17" ht="15.75" thickBot="1" x14ac:dyDescent="0.3"/>
    <row r="3" spans="4:17" ht="43.5" customHeight="1" x14ac:dyDescent="0.25">
      <c r="D3" s="27" t="s">
        <v>41</v>
      </c>
      <c r="E3" s="28"/>
      <c r="F3" s="28"/>
      <c r="G3" s="28"/>
      <c r="H3" s="28"/>
      <c r="I3" s="28"/>
      <c r="J3" s="28"/>
      <c r="K3" s="28"/>
      <c r="L3" s="28"/>
      <c r="M3" s="28"/>
      <c r="N3" s="29"/>
    </row>
    <row r="4" spans="4:17" ht="51.75" customHeight="1" x14ac:dyDescent="0.25">
      <c r="D4" s="15" t="s">
        <v>13</v>
      </c>
      <c r="E4" s="6" t="s">
        <v>14</v>
      </c>
      <c r="F4" s="6" t="s">
        <v>18</v>
      </c>
      <c r="G4" s="9" t="s">
        <v>37</v>
      </c>
      <c r="H4" s="9" t="s">
        <v>15</v>
      </c>
      <c r="I4" s="6" t="s">
        <v>21</v>
      </c>
      <c r="J4" s="9" t="s">
        <v>32</v>
      </c>
      <c r="K4" s="9" t="s">
        <v>20</v>
      </c>
      <c r="L4" s="11" t="s">
        <v>42</v>
      </c>
      <c r="M4" s="11" t="s">
        <v>40</v>
      </c>
      <c r="N4" s="16" t="s">
        <v>48</v>
      </c>
    </row>
    <row r="5" spans="4:17" ht="69" customHeight="1" x14ac:dyDescent="0.25">
      <c r="D5" s="17">
        <v>1</v>
      </c>
      <c r="E5" s="8" t="s">
        <v>27</v>
      </c>
      <c r="F5" s="8" t="s">
        <v>19</v>
      </c>
      <c r="G5" s="22">
        <v>40360</v>
      </c>
      <c r="H5" s="7" t="s">
        <v>17</v>
      </c>
      <c r="I5" s="8" t="s">
        <v>22</v>
      </c>
      <c r="J5" s="7">
        <f>ROUND(K5/2.47,2)</f>
        <v>6.88</v>
      </c>
      <c r="K5" s="14">
        <v>16.995000000000001</v>
      </c>
      <c r="L5" s="13">
        <v>650000</v>
      </c>
      <c r="M5" s="13">
        <v>4200000</v>
      </c>
      <c r="N5" s="18">
        <f>M5*K5</f>
        <v>71379000</v>
      </c>
      <c r="Q5" s="25"/>
    </row>
    <row r="6" spans="4:17" ht="67.5" customHeight="1" x14ac:dyDescent="0.25">
      <c r="D6" s="17">
        <v>2</v>
      </c>
      <c r="E6" s="8" t="s">
        <v>27</v>
      </c>
      <c r="F6" s="8" t="s">
        <v>24</v>
      </c>
      <c r="G6" s="22">
        <v>40360</v>
      </c>
      <c r="H6" s="7" t="s">
        <v>17</v>
      </c>
      <c r="I6" s="8" t="s">
        <v>25</v>
      </c>
      <c r="J6" s="7">
        <f>ROUND(K6/2.47,2)</f>
        <v>4.3099999999999996</v>
      </c>
      <c r="K6" s="14">
        <v>10.65</v>
      </c>
      <c r="L6" s="13">
        <v>650000</v>
      </c>
      <c r="M6" s="13">
        <v>4200000</v>
      </c>
      <c r="N6" s="18">
        <f t="shared" ref="N6:N7" si="0">M6*K6</f>
        <v>44730000</v>
      </c>
    </row>
    <row r="7" spans="4:17" ht="67.5" customHeight="1" x14ac:dyDescent="0.25">
      <c r="D7" s="17">
        <v>3</v>
      </c>
      <c r="E7" s="7" t="s">
        <v>26</v>
      </c>
      <c r="F7" s="8" t="s">
        <v>28</v>
      </c>
      <c r="H7" s="7" t="s">
        <v>16</v>
      </c>
      <c r="I7" s="19" t="s">
        <v>29</v>
      </c>
      <c r="J7" s="7">
        <f>ROUND(K7/2.47,2)</f>
        <v>3.83</v>
      </c>
      <c r="K7" s="7">
        <v>9.4600000000000009</v>
      </c>
      <c r="L7" s="13">
        <v>350000</v>
      </c>
      <c r="M7" s="13">
        <f t="shared" ref="M7" si="1">L7*6</f>
        <v>2100000</v>
      </c>
      <c r="N7" s="18">
        <f t="shared" si="0"/>
        <v>19866000</v>
      </c>
    </row>
    <row r="8" spans="4:17" x14ac:dyDescent="0.25">
      <c r="D8" s="20"/>
      <c r="E8" s="2"/>
      <c r="F8" s="2"/>
      <c r="G8" s="2"/>
      <c r="H8" s="7"/>
      <c r="I8" s="2"/>
      <c r="J8" s="7">
        <f>SUM(J5:J7)</f>
        <v>15.02</v>
      </c>
      <c r="K8" s="14">
        <f>SUM(K5:K7)</f>
        <v>37.105000000000004</v>
      </c>
      <c r="L8" s="13"/>
      <c r="M8" s="2"/>
      <c r="N8" s="23">
        <f>SUM(N5:N7)</f>
        <v>135975000</v>
      </c>
    </row>
    <row r="9" spans="4:17" x14ac:dyDescent="0.25">
      <c r="D9" s="37" t="s">
        <v>43</v>
      </c>
      <c r="E9" s="38"/>
      <c r="F9" s="38"/>
      <c r="G9" s="38"/>
      <c r="H9" s="38"/>
      <c r="I9" s="38"/>
      <c r="J9" s="38"/>
      <c r="K9" s="38"/>
      <c r="L9" s="38"/>
      <c r="M9" s="39"/>
      <c r="N9" s="21">
        <f>5%*N8</f>
        <v>6798750</v>
      </c>
    </row>
    <row r="10" spans="4:17" x14ac:dyDescent="0.25">
      <c r="D10" s="35" t="s">
        <v>44</v>
      </c>
      <c r="E10" s="36"/>
      <c r="F10" s="36"/>
      <c r="G10" s="36"/>
      <c r="H10" s="36"/>
      <c r="I10" s="36"/>
      <c r="J10" s="36"/>
      <c r="K10" s="36"/>
      <c r="L10" s="36"/>
      <c r="M10" s="36"/>
      <c r="N10" s="21">
        <f>250000*K8</f>
        <v>9276250.0000000019</v>
      </c>
    </row>
    <row r="11" spans="4:17" x14ac:dyDescent="0.25">
      <c r="D11" s="37" t="s">
        <v>45</v>
      </c>
      <c r="E11" s="38"/>
      <c r="F11" s="38"/>
      <c r="G11" s="38"/>
      <c r="H11" s="38"/>
      <c r="I11" s="38"/>
      <c r="J11" s="38"/>
      <c r="K11" s="38"/>
      <c r="L11" s="38"/>
      <c r="M11" s="39"/>
      <c r="N11" s="21">
        <f>10%*N8</f>
        <v>13597500</v>
      </c>
    </row>
    <row r="12" spans="4:17" x14ac:dyDescent="0.25">
      <c r="D12" s="33" t="s">
        <v>47</v>
      </c>
      <c r="E12" s="34"/>
      <c r="F12" s="34"/>
      <c r="G12" s="34"/>
      <c r="H12" s="34"/>
      <c r="I12" s="34"/>
      <c r="J12" s="34"/>
      <c r="K12" s="34"/>
      <c r="L12" s="34"/>
      <c r="M12" s="34"/>
      <c r="N12" s="23">
        <f>N8+N9+N10+N11</f>
        <v>165647500</v>
      </c>
      <c r="O12" s="12">
        <f>N12+'Free Hold Land'!N8</f>
        <v>185513500</v>
      </c>
    </row>
    <row r="13" spans="4:17" ht="46.5" customHeight="1" thickBot="1" x14ac:dyDescent="0.3">
      <c r="D13" s="30" t="s">
        <v>46</v>
      </c>
      <c r="E13" s="31"/>
      <c r="F13" s="31"/>
      <c r="G13" s="31"/>
      <c r="H13" s="31"/>
      <c r="I13" s="31"/>
      <c r="J13" s="31"/>
      <c r="K13" s="31"/>
      <c r="L13" s="31"/>
      <c r="M13" s="31"/>
      <c r="N13" s="32"/>
    </row>
    <row r="14" spans="4:17" ht="34.5" customHeight="1" x14ac:dyDescent="0.25"/>
  </sheetData>
  <mergeCells count="6">
    <mergeCell ref="D3:N3"/>
    <mergeCell ref="D13:N13"/>
    <mergeCell ref="D12:M12"/>
    <mergeCell ref="D10:M10"/>
    <mergeCell ref="D9:M9"/>
    <mergeCell ref="D11:M11"/>
  </mergeCells>
  <dataValidations count="2">
    <dataValidation type="list" allowBlank="1" showInputMessage="1" showErrorMessage="1" sqref="H5:H6 H8">
      <formula1>$X$8:$X$13</formula1>
    </dataValidation>
    <dataValidation type="list" allowBlank="1" showInputMessage="1" showErrorMessage="1" sqref="H7">
      <formula1>$V$7:$V$7</formula1>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5:W12"/>
  <sheetViews>
    <sheetView tabSelected="1" topLeftCell="E4" workbookViewId="0">
      <selection activeCell="K7" sqref="K7"/>
    </sheetView>
  </sheetViews>
  <sheetFormatPr defaultRowHeight="15" x14ac:dyDescent="0.25"/>
  <cols>
    <col min="7" max="7" width="6.28515625" customWidth="1"/>
    <col min="8" max="8" width="16.42578125" bestFit="1" customWidth="1"/>
    <col min="9" max="9" width="30.42578125" customWidth="1"/>
    <col min="10" max="10" width="13.140625" style="5" customWidth="1"/>
    <col min="11" max="11" width="22.5703125" customWidth="1"/>
    <col min="12" max="12" width="7.85546875" customWidth="1"/>
    <col min="13" max="13" width="8.28515625" customWidth="1"/>
    <col min="14" max="14" width="8.7109375" customWidth="1"/>
    <col min="15" max="15" width="12.85546875" style="12" customWidth="1"/>
    <col min="16" max="16" width="17.85546875" style="12" customWidth="1"/>
    <col min="23" max="23" width="0" hidden="1" customWidth="1"/>
  </cols>
  <sheetData>
    <row r="5" spans="7:23" ht="15.75" thickBot="1" x14ac:dyDescent="0.3"/>
    <row r="6" spans="7:23" ht="15.75" x14ac:dyDescent="0.25">
      <c r="G6" s="27" t="s">
        <v>33</v>
      </c>
      <c r="H6" s="28"/>
      <c r="I6" s="28"/>
      <c r="J6" s="28"/>
      <c r="K6" s="28"/>
      <c r="L6" s="28"/>
      <c r="M6" s="28"/>
      <c r="N6" s="28"/>
      <c r="O6" s="28"/>
      <c r="P6" s="29"/>
    </row>
    <row r="7" spans="7:23" ht="60" x14ac:dyDescent="0.25">
      <c r="G7" s="15" t="s">
        <v>13</v>
      </c>
      <c r="H7" s="6" t="s">
        <v>14</v>
      </c>
      <c r="I7" s="6" t="s">
        <v>18</v>
      </c>
      <c r="J7" s="9" t="s">
        <v>15</v>
      </c>
      <c r="K7" s="6" t="s">
        <v>21</v>
      </c>
      <c r="L7" s="9" t="s">
        <v>32</v>
      </c>
      <c r="M7" s="9" t="s">
        <v>20</v>
      </c>
      <c r="N7" s="9" t="s">
        <v>31</v>
      </c>
      <c r="O7" s="11" t="s">
        <v>30</v>
      </c>
      <c r="P7" s="16" t="s">
        <v>23</v>
      </c>
    </row>
    <row r="8" spans="7:23" ht="45" x14ac:dyDescent="0.25">
      <c r="G8" s="17">
        <v>1</v>
      </c>
      <c r="H8" s="8" t="s">
        <v>27</v>
      </c>
      <c r="I8" s="8" t="s">
        <v>19</v>
      </c>
      <c r="J8" s="7" t="s">
        <v>17</v>
      </c>
      <c r="K8" s="8" t="s">
        <v>22</v>
      </c>
      <c r="L8" s="7">
        <f>ROUND(M8/2.47,2)</f>
        <v>6.88</v>
      </c>
      <c r="M8" s="14">
        <v>16.995000000000001</v>
      </c>
      <c r="N8" s="10">
        <f>M8*4047</f>
        <v>68778.764999999999</v>
      </c>
      <c r="O8" s="13">
        <v>4000</v>
      </c>
      <c r="P8" s="18">
        <f>O8*N8</f>
        <v>275115060</v>
      </c>
      <c r="W8" t="s">
        <v>16</v>
      </c>
    </row>
    <row r="9" spans="7:23" ht="45" x14ac:dyDescent="0.25">
      <c r="G9" s="17">
        <v>2</v>
      </c>
      <c r="H9" s="8" t="s">
        <v>27</v>
      </c>
      <c r="I9" s="8" t="s">
        <v>24</v>
      </c>
      <c r="J9" s="7" t="s">
        <v>17</v>
      </c>
      <c r="K9" s="8" t="s">
        <v>25</v>
      </c>
      <c r="L9" s="7">
        <f>ROUND(M9/2.47,2)</f>
        <v>4.3099999999999996</v>
      </c>
      <c r="M9" s="14">
        <v>10.65</v>
      </c>
      <c r="N9" s="10">
        <f>M9*4047</f>
        <v>43100.55</v>
      </c>
      <c r="O9" s="13">
        <v>4000</v>
      </c>
      <c r="P9" s="18">
        <f>O9*N9</f>
        <v>172402200</v>
      </c>
      <c r="W9" t="s">
        <v>17</v>
      </c>
    </row>
    <row r="10" spans="7:23" ht="45" x14ac:dyDescent="0.25">
      <c r="G10" s="17">
        <v>3</v>
      </c>
      <c r="H10" s="7" t="s">
        <v>26</v>
      </c>
      <c r="I10" s="8" t="s">
        <v>28</v>
      </c>
      <c r="J10" s="7" t="s">
        <v>16</v>
      </c>
      <c r="K10" s="19" t="s">
        <v>29</v>
      </c>
      <c r="L10" s="7">
        <f>ROUND(M10/2.47,2)</f>
        <v>3.83</v>
      </c>
      <c r="M10" s="7">
        <v>9.4600000000000009</v>
      </c>
      <c r="N10" s="10">
        <f>M10*4047</f>
        <v>38284.620000000003</v>
      </c>
      <c r="O10" s="13">
        <v>4000</v>
      </c>
      <c r="P10" s="18">
        <f>O10*N10</f>
        <v>153138480</v>
      </c>
    </row>
    <row r="11" spans="7:23" x14ac:dyDescent="0.25">
      <c r="G11" s="20"/>
      <c r="H11" s="2"/>
      <c r="I11" s="2"/>
      <c r="J11" s="7"/>
      <c r="K11" s="2"/>
      <c r="L11" s="7">
        <f>SUM(L8:L10)</f>
        <v>15.02</v>
      </c>
      <c r="M11" s="2">
        <f>SUM(M8:M10)</f>
        <v>37.105000000000004</v>
      </c>
      <c r="N11" s="2">
        <f>SUM(N8:N10)</f>
        <v>150163.935</v>
      </c>
      <c r="O11" s="2"/>
      <c r="P11" s="21">
        <f>SUM(P8:P10)</f>
        <v>600655740</v>
      </c>
    </row>
    <row r="12" spans="7:23" ht="15.75" thickBot="1" x14ac:dyDescent="0.3">
      <c r="G12" s="30" t="s">
        <v>34</v>
      </c>
      <c r="H12" s="31"/>
      <c r="I12" s="31"/>
      <c r="J12" s="31"/>
      <c r="K12" s="31"/>
      <c r="L12" s="31"/>
      <c r="M12" s="31"/>
      <c r="N12" s="31"/>
      <c r="O12" s="31"/>
      <c r="P12" s="32"/>
    </row>
  </sheetData>
  <mergeCells count="2">
    <mergeCell ref="G6:P6"/>
    <mergeCell ref="G12:P12"/>
  </mergeCells>
  <dataValidations count="1">
    <dataValidation type="list" allowBlank="1" showInputMessage="1" showErrorMessage="1" sqref="J8:J11">
      <formula1>$W$8:$W$9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N9"/>
  <sheetViews>
    <sheetView topLeftCell="A4" workbookViewId="0">
      <selection activeCell="F7" sqref="F7:N7"/>
    </sheetView>
  </sheetViews>
  <sheetFormatPr defaultRowHeight="15" x14ac:dyDescent="0.25"/>
  <cols>
    <col min="6" max="6" width="13.85546875" bestFit="1" customWidth="1"/>
    <col min="7" max="7" width="23.140625" customWidth="1"/>
    <col min="8" max="8" width="11.7109375" customWidth="1"/>
    <col min="9" max="9" width="16.28515625" customWidth="1"/>
    <col min="12" max="12" width="9.5703125" bestFit="1" customWidth="1"/>
    <col min="13" max="13" width="14.28515625" bestFit="1" customWidth="1"/>
    <col min="14" max="14" width="18.42578125" customWidth="1"/>
  </cols>
  <sheetData>
    <row r="4" spans="5:14" ht="15.75" thickBot="1" x14ac:dyDescent="0.3"/>
    <row r="5" spans="5:14" ht="39.75" customHeight="1" x14ac:dyDescent="0.25">
      <c r="E5" s="27" t="s">
        <v>39</v>
      </c>
      <c r="F5" s="28"/>
      <c r="G5" s="28"/>
      <c r="H5" s="28"/>
      <c r="I5" s="28"/>
      <c r="J5" s="28"/>
      <c r="K5" s="28"/>
      <c r="L5" s="28"/>
      <c r="M5" s="28"/>
      <c r="N5" s="29"/>
    </row>
    <row r="6" spans="5:14" ht="45" x14ac:dyDescent="0.25">
      <c r="E6" s="15" t="s">
        <v>13</v>
      </c>
      <c r="F6" s="6" t="s">
        <v>14</v>
      </c>
      <c r="G6" s="6" t="s">
        <v>18</v>
      </c>
      <c r="H6" s="9" t="s">
        <v>15</v>
      </c>
      <c r="I6" s="6" t="s">
        <v>21</v>
      </c>
      <c r="J6" s="9" t="s">
        <v>32</v>
      </c>
      <c r="K6" s="9" t="s">
        <v>20</v>
      </c>
      <c r="L6" s="9" t="s">
        <v>31</v>
      </c>
      <c r="M6" s="11" t="s">
        <v>38</v>
      </c>
      <c r="N6" s="16" t="s">
        <v>35</v>
      </c>
    </row>
    <row r="7" spans="5:14" ht="61.5" customHeight="1" x14ac:dyDescent="0.25">
      <c r="E7" s="17">
        <v>1</v>
      </c>
      <c r="F7" s="7" t="s">
        <v>26</v>
      </c>
      <c r="G7" s="8" t="s">
        <v>28</v>
      </c>
      <c r="H7" s="7" t="s">
        <v>16</v>
      </c>
      <c r="I7" s="19" t="s">
        <v>29</v>
      </c>
      <c r="J7" s="7">
        <f>ROUND(K7/2.47,2)</f>
        <v>3.83</v>
      </c>
      <c r="K7" s="7">
        <v>9.4600000000000009</v>
      </c>
      <c r="L7" s="10">
        <f>K7*4047</f>
        <v>38284.620000000003</v>
      </c>
      <c r="M7" s="13">
        <v>2100000</v>
      </c>
      <c r="N7" s="18">
        <f>M7*K7</f>
        <v>19866000</v>
      </c>
    </row>
    <row r="8" spans="5:14" ht="18.75" customHeight="1" x14ac:dyDescent="0.25">
      <c r="E8" s="20"/>
      <c r="F8" s="2"/>
      <c r="G8" s="2"/>
      <c r="H8" s="7"/>
      <c r="I8" s="2"/>
      <c r="J8" s="7">
        <f>SUM(J7:J7)</f>
        <v>3.83</v>
      </c>
      <c r="K8" s="7">
        <f>SUM(K7:K7)</f>
        <v>9.4600000000000009</v>
      </c>
      <c r="L8" s="10">
        <f>SUM(L7:L7)</f>
        <v>38284.620000000003</v>
      </c>
      <c r="M8" s="2"/>
      <c r="N8" s="18">
        <f>SUM(N7:N7)</f>
        <v>19866000</v>
      </c>
    </row>
    <row r="9" spans="5:14" ht="15.75" thickBot="1" x14ac:dyDescent="0.3">
      <c r="E9" s="30" t="s">
        <v>36</v>
      </c>
      <c r="F9" s="31"/>
      <c r="G9" s="31"/>
      <c r="H9" s="31"/>
      <c r="I9" s="31"/>
      <c r="J9" s="31"/>
      <c r="K9" s="31"/>
      <c r="L9" s="31"/>
      <c r="M9" s="31"/>
      <c r="N9" s="32"/>
    </row>
  </sheetData>
  <mergeCells count="2">
    <mergeCell ref="E5:N5"/>
    <mergeCell ref="E9:N9"/>
  </mergeCells>
  <dataValidations count="1">
    <dataValidation type="list" allowBlank="1" showInputMessage="1" showErrorMessage="1" sqref="H7:H8">
      <formula1>$W$7:$W$7</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Land</vt:lpstr>
      <vt:lpstr>Leasehold Land</vt:lpstr>
      <vt:lpstr>Sheet1</vt:lpstr>
      <vt:lpstr>Free Hold Land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pulkit trivedi</dc:creator>
  <cp:lastModifiedBy>pulkit trivedi</cp:lastModifiedBy>
  <dcterms:created xsi:type="dcterms:W3CDTF">2019-06-04T06:18:34Z</dcterms:created>
  <dcterms:modified xsi:type="dcterms:W3CDTF">2019-08-29T12:35:57Z</dcterms:modified>
</cp:coreProperties>
</file>