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Sheet1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O17" i="1" l="1"/>
  <c r="N17" i="1"/>
  <c r="M17" i="1"/>
  <c r="O16" i="1"/>
  <c r="O15" i="1"/>
  <c r="O14" i="1"/>
  <c r="O13" i="1"/>
  <c r="O12" i="1"/>
  <c r="N16" i="1"/>
  <c r="N15" i="1"/>
  <c r="N14" i="1"/>
  <c r="N13" i="1"/>
  <c r="N12" i="1"/>
  <c r="K4" i="1"/>
  <c r="L4" i="1" s="1"/>
  <c r="O4" i="1" s="1"/>
  <c r="K3" i="1"/>
  <c r="L3" i="1" s="1"/>
  <c r="G4" i="1"/>
  <c r="G3" i="1"/>
  <c r="I4" i="1"/>
  <c r="I3" i="1"/>
  <c r="E4" i="1"/>
  <c r="E3" i="1"/>
  <c r="F5" i="1"/>
  <c r="O3" i="1" l="1"/>
  <c r="O5" i="1" s="1"/>
  <c r="L5" i="1"/>
  <c r="E5" i="1"/>
  <c r="H15" i="1"/>
  <c r="F14" i="1"/>
  <c r="F16" i="1" s="1"/>
  <c r="F17" i="1" s="1"/>
  <c r="G16" i="1"/>
  <c r="G14" i="1" s="1"/>
  <c r="F3" i="1"/>
  <c r="F4" i="1"/>
  <c r="C23" i="1"/>
  <c r="D5" i="1"/>
  <c r="G17" i="1" l="1"/>
  <c r="P4" i="1"/>
  <c r="Q4" i="1" s="1"/>
  <c r="P3" i="1"/>
  <c r="I5" i="1"/>
  <c r="P5" i="1" l="1"/>
  <c r="Q5" i="1" s="1"/>
  <c r="Q3" i="1"/>
  <c r="O6" i="1" l="1"/>
</calcChain>
</file>

<file path=xl/sharedStrings.xml><?xml version="1.0" encoding="utf-8"?>
<sst xmlns="http://schemas.openxmlformats.org/spreadsheetml/2006/main" count="28" uniqueCount="23">
  <si>
    <t>Gross Block</t>
  </si>
  <si>
    <t>WDV</t>
  </si>
  <si>
    <t>Land Area</t>
  </si>
  <si>
    <t>Acre</t>
  </si>
  <si>
    <t>Rs. Per Bigha</t>
  </si>
  <si>
    <t>bigha</t>
  </si>
  <si>
    <t>NA</t>
  </si>
  <si>
    <t>LD</t>
  </si>
  <si>
    <t>Acqui. Cost</t>
  </si>
  <si>
    <t>Amount</t>
  </si>
  <si>
    <t>Bigha</t>
  </si>
  <si>
    <t>Per Bigha Cost</t>
  </si>
  <si>
    <t>FMV</t>
  </si>
  <si>
    <t>Rs. Per Acre</t>
  </si>
  <si>
    <t>Circle Rate</t>
  </si>
  <si>
    <t>per sqm</t>
  </si>
  <si>
    <t>Sqm</t>
  </si>
  <si>
    <t>MV</t>
  </si>
  <si>
    <t>Guideline Value</t>
  </si>
  <si>
    <t>Per Acre Cost</t>
  </si>
  <si>
    <t>https://niveshmitra.up.nic.in/Documents/User_Process_Flow/UPS_1.pdf</t>
  </si>
  <si>
    <t>Plant Land</t>
  </si>
  <si>
    <t>Ash Dyke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</si>
</sst>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 * #,##0_ ;_ * \-#,##0_ ;_ * &quot;-&quot;??_ ;_ @_ "/>
    <numFmt numFmtId="165" formatCode="_ * #,##0.000_ ;_ * \-#,##0.000_ ;_ * &quot;-&quot;??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43" fontId="0" fillId="0" borderId="0" xfId="1" applyFont="1"/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/>
    <xf numFmtId="164" fontId="0" fillId="0" borderId="0" xfId="1" applyNumberFormat="1" applyFont="1" applyAlignment="1">
      <alignment horizontal="center"/>
    </xf>
    <xf numFmtId="164" fontId="2" fillId="2" borderId="0" xfId="1" applyNumberFormat="1" applyFont="1" applyFill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0" fillId="0" borderId="0" xfId="1" applyNumberFormat="1" applyFont="1" applyAlignment="1">
      <alignment horizontal="right" vertical="center"/>
    </xf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19050</xdr:rowOff>
    </xdr:from>
    <xdr:to>
      <xdr:col>11</xdr:col>
      <xdr:colOff>31937</xdr:colOff>
      <xdr:row>24</xdr:row>
      <xdr:rowOff>161925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089" t="37733" r="26578" b="41520"/>
        <a:stretch/>
      </xdr:blipFill>
      <xdr:spPr>
        <a:xfrm>
          <a:off x="0" y="2876550"/>
          <a:ext cx="6737537" cy="18573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57150</xdr:colOff>
      <xdr:row>14</xdr:row>
      <xdr:rowOff>161446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31221" t="39041" r="26711" b="29679"/>
        <a:stretch/>
      </xdr:blipFill>
      <xdr:spPr>
        <a:xfrm>
          <a:off x="0" y="0"/>
          <a:ext cx="6762750" cy="2828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O5" sqref="O5"/>
    </sheetView>
  </sheetViews>
  <sheetFormatPr defaultRowHeight="15" x14ac:dyDescent="0.25"/>
  <cols>
    <col min="1" max="1" width="19" bestFit="1" customWidth="1"/>
    <col min="2" max="2" width="14.42578125" style="2" bestFit="1" customWidth="1"/>
    <col min="3" max="3" width="14.28515625" style="2" bestFit="1" customWidth="1"/>
    <col min="4" max="4" width="6.42578125" style="1" bestFit="1" customWidth="1"/>
    <col min="5" max="5" width="14.5703125" style="1" bestFit="1" customWidth="1"/>
    <col min="6" max="6" width="11.5703125" style="2" bestFit="1" customWidth="1"/>
    <col min="7" max="7" width="13.28515625" style="2" bestFit="1" customWidth="1"/>
    <col min="8" max="8" width="12.5703125" style="2" customWidth="1"/>
    <col min="9" max="9" width="12.5703125" style="2" bestFit="1" customWidth="1"/>
    <col min="10" max="10" width="13.28515625" style="2" bestFit="1" customWidth="1"/>
    <col min="11" max="11" width="12.28515625" style="2" bestFit="1" customWidth="1"/>
    <col min="12" max="12" width="12.5703125" style="2" bestFit="1" customWidth="1"/>
    <col min="13" max="13" width="11.28515625" style="2" bestFit="1" customWidth="1"/>
    <col min="14" max="14" width="10" style="2" bestFit="1" customWidth="1"/>
    <col min="15" max="15" width="12.5703125" bestFit="1" customWidth="1"/>
    <col min="16" max="16" width="16.42578125" style="2" bestFit="1" customWidth="1"/>
  </cols>
  <sheetData>
    <row r="1" spans="1:17" x14ac:dyDescent="0.25">
      <c r="D1" s="10" t="s">
        <v>2</v>
      </c>
      <c r="E1" s="10"/>
      <c r="F1" s="6"/>
      <c r="G1" s="9">
        <v>2019</v>
      </c>
      <c r="H1" s="9"/>
      <c r="I1" s="9"/>
      <c r="J1" s="11">
        <v>2023</v>
      </c>
      <c r="K1" s="11"/>
      <c r="L1" s="11"/>
      <c r="M1" s="2" t="s">
        <v>15</v>
      </c>
    </row>
    <row r="2" spans="1:17" x14ac:dyDescent="0.25">
      <c r="B2" s="4" t="s">
        <v>0</v>
      </c>
      <c r="C2" s="4" t="s">
        <v>1</v>
      </c>
      <c r="D2" s="1" t="s">
        <v>3</v>
      </c>
      <c r="E2" s="1" t="s">
        <v>5</v>
      </c>
      <c r="F2" s="2" t="s">
        <v>16</v>
      </c>
      <c r="G2" s="3" t="s">
        <v>4</v>
      </c>
      <c r="H2" s="3" t="s">
        <v>13</v>
      </c>
      <c r="I2" s="3" t="s">
        <v>12</v>
      </c>
      <c r="J2" s="7" t="s">
        <v>4</v>
      </c>
      <c r="K2" s="7" t="s">
        <v>13</v>
      </c>
      <c r="L2" s="7" t="s">
        <v>17</v>
      </c>
      <c r="M2" s="3" t="s">
        <v>14</v>
      </c>
      <c r="O2" s="7" t="s">
        <v>12</v>
      </c>
      <c r="P2" s="7" t="s">
        <v>18</v>
      </c>
    </row>
    <row r="3" spans="1:17" x14ac:dyDescent="0.25">
      <c r="A3" t="s">
        <v>21</v>
      </c>
      <c r="B3" s="12"/>
      <c r="C3" s="12"/>
      <c r="D3" s="1">
        <v>24.64</v>
      </c>
      <c r="E3" s="1">
        <f>D3*5</f>
        <v>123.2</v>
      </c>
      <c r="F3" s="2">
        <f>4044.84*D3</f>
        <v>99664.857600000003</v>
      </c>
      <c r="G3" s="2">
        <f>H3/5</f>
        <v>300000</v>
      </c>
      <c r="H3" s="2">
        <v>1500000</v>
      </c>
      <c r="I3" s="2">
        <f>H3*D3</f>
        <v>36960000</v>
      </c>
      <c r="J3" s="2">
        <v>500000</v>
      </c>
      <c r="K3" s="2">
        <f>J3*5</f>
        <v>2500000</v>
      </c>
      <c r="L3" s="2">
        <f>K3*D3</f>
        <v>61600000</v>
      </c>
      <c r="M3" s="2">
        <v>5500</v>
      </c>
      <c r="O3" s="8">
        <f>L3*1.05</f>
        <v>64680000</v>
      </c>
      <c r="P3" s="2">
        <f>M3*F3</f>
        <v>548156716.80000007</v>
      </c>
      <c r="Q3" s="1">
        <f>P3/10^7</f>
        <v>54.815671680000008</v>
      </c>
    </row>
    <row r="4" spans="1:17" x14ac:dyDescent="0.25">
      <c r="A4" t="s">
        <v>22</v>
      </c>
      <c r="B4" s="12"/>
      <c r="C4" s="12"/>
      <c r="D4" s="1">
        <v>3.14</v>
      </c>
      <c r="E4" s="1">
        <f>D4*5</f>
        <v>15.700000000000001</v>
      </c>
      <c r="F4" s="2">
        <f>4044.84*D4</f>
        <v>12700.797600000002</v>
      </c>
      <c r="G4" s="2">
        <f>H4/5</f>
        <v>240000</v>
      </c>
      <c r="H4" s="2">
        <v>1200000</v>
      </c>
      <c r="I4" s="2">
        <f>H4*D4</f>
        <v>3768000</v>
      </c>
      <c r="J4" s="2">
        <v>400000</v>
      </c>
      <c r="K4" s="2">
        <f>J4*5</f>
        <v>2000000</v>
      </c>
      <c r="L4" s="2">
        <f>K4*D4</f>
        <v>6280000</v>
      </c>
      <c r="M4" s="2">
        <v>5500</v>
      </c>
      <c r="O4" s="8">
        <f>L4*1.05</f>
        <v>6594000</v>
      </c>
      <c r="P4" s="2">
        <f t="shared" ref="P4" si="0">M4*F4</f>
        <v>69854386.800000012</v>
      </c>
      <c r="Q4" s="1">
        <f t="shared" ref="Q4:Q5" si="1">P4/10^7</f>
        <v>6.9854386800000015</v>
      </c>
    </row>
    <row r="5" spans="1:17" x14ac:dyDescent="0.25">
      <c r="D5" s="1">
        <f>SUM(D3:D4)</f>
        <v>27.78</v>
      </c>
      <c r="E5" s="1">
        <f t="shared" ref="E5:F5" si="2">SUM(E3:E4)</f>
        <v>138.9</v>
      </c>
      <c r="F5" s="1">
        <f t="shared" si="2"/>
        <v>112365.65520000001</v>
      </c>
      <c r="I5" s="2">
        <f>SUM(I3:I4)</f>
        <v>40728000</v>
      </c>
      <c r="L5" s="5">
        <f>SUM(L3:L4)</f>
        <v>67880000</v>
      </c>
      <c r="O5" s="5">
        <f>SUM(O3:O4)</f>
        <v>71274000</v>
      </c>
      <c r="P5" s="5">
        <f>SUM(P3:P4)</f>
        <v>618011103.60000014</v>
      </c>
      <c r="Q5" s="1">
        <f t="shared" si="1"/>
        <v>61.801110360000017</v>
      </c>
    </row>
    <row r="6" spans="1:17" x14ac:dyDescent="0.25">
      <c r="G6" s="2" t="s">
        <v>6</v>
      </c>
      <c r="I6" s="2">
        <v>6798750</v>
      </c>
      <c r="O6" s="8">
        <f>O5-L5</f>
        <v>3394000</v>
      </c>
    </row>
    <row r="7" spans="1:17" x14ac:dyDescent="0.25">
      <c r="G7" s="2" t="s">
        <v>7</v>
      </c>
      <c r="I7" s="2">
        <v>9276250</v>
      </c>
    </row>
    <row r="8" spans="1:17" x14ac:dyDescent="0.25">
      <c r="G8" s="2" t="s">
        <v>8</v>
      </c>
      <c r="I8" s="2">
        <v>13597500</v>
      </c>
    </row>
    <row r="9" spans="1:17" x14ac:dyDescent="0.25">
      <c r="I9" s="5">
        <v>165647500</v>
      </c>
    </row>
    <row r="11" spans="1:17" x14ac:dyDescent="0.25">
      <c r="M11" s="2" t="s">
        <v>3</v>
      </c>
      <c r="N11" s="2" t="s">
        <v>10</v>
      </c>
    </row>
    <row r="12" spans="1:17" x14ac:dyDescent="0.25">
      <c r="M12" s="1">
        <v>1.284</v>
      </c>
      <c r="N12" s="1">
        <f>M12*5</f>
        <v>6.42</v>
      </c>
      <c r="O12" s="2">
        <f>M12*4046.84</f>
        <v>5196.1425600000002</v>
      </c>
    </row>
    <row r="13" spans="1:17" x14ac:dyDescent="0.25">
      <c r="H13" s="1"/>
      <c r="M13" s="1">
        <v>23.36</v>
      </c>
      <c r="N13" s="1">
        <f t="shared" ref="N13:N16" si="3">M13*5</f>
        <v>116.8</v>
      </c>
      <c r="O13" s="2">
        <f t="shared" ref="O13:O16" si="4">M13*4046.84</f>
        <v>94534.182400000005</v>
      </c>
    </row>
    <row r="14" spans="1:17" x14ac:dyDescent="0.25">
      <c r="E14" s="1" t="s">
        <v>9</v>
      </c>
      <c r="F14" s="2">
        <f>60*10^5</f>
        <v>6000000</v>
      </c>
      <c r="G14" s="2">
        <f>G15*G16</f>
        <v>60000000</v>
      </c>
      <c r="M14" s="13">
        <v>2.98</v>
      </c>
      <c r="N14" s="1">
        <f t="shared" si="3"/>
        <v>14.9</v>
      </c>
      <c r="O14" s="8">
        <f t="shared" si="4"/>
        <v>12059.583200000001</v>
      </c>
    </row>
    <row r="15" spans="1:17" x14ac:dyDescent="0.25">
      <c r="E15" s="1" t="s">
        <v>10</v>
      </c>
      <c r="F15" s="1">
        <v>2.5</v>
      </c>
      <c r="G15" s="2">
        <v>40</v>
      </c>
      <c r="H15" s="1">
        <f>G15/6</f>
        <v>6.666666666666667</v>
      </c>
      <c r="M15" s="13">
        <v>0.02</v>
      </c>
      <c r="N15" s="1">
        <f t="shared" si="3"/>
        <v>0.1</v>
      </c>
      <c r="O15" s="8">
        <f t="shared" si="4"/>
        <v>80.936800000000005</v>
      </c>
    </row>
    <row r="16" spans="1:17" x14ac:dyDescent="0.25">
      <c r="E16" s="1" t="s">
        <v>11</v>
      </c>
      <c r="F16" s="2">
        <f>F14/F15</f>
        <v>2400000</v>
      </c>
      <c r="G16" s="2">
        <f>15*10^5</f>
        <v>1500000</v>
      </c>
      <c r="M16" s="13">
        <v>0.14000000000000001</v>
      </c>
      <c r="N16" s="1">
        <f t="shared" si="3"/>
        <v>0.70000000000000007</v>
      </c>
      <c r="O16" s="8">
        <f t="shared" si="4"/>
        <v>566.55760000000009</v>
      </c>
    </row>
    <row r="17" spans="3:15" x14ac:dyDescent="0.25">
      <c r="E17" s="1" t="s">
        <v>19</v>
      </c>
      <c r="F17" s="2">
        <f>F16*6</f>
        <v>14400000</v>
      </c>
      <c r="G17" s="2">
        <f>G16*6</f>
        <v>9000000</v>
      </c>
      <c r="M17" s="1">
        <f>SUM(M12:M16)</f>
        <v>27.783999999999999</v>
      </c>
      <c r="N17" s="1">
        <f t="shared" ref="N17:O17" si="5">SUM(N12:N16)</f>
        <v>138.91999999999999</v>
      </c>
      <c r="O17" s="2">
        <f t="shared" si="5"/>
        <v>112437.40255999999</v>
      </c>
    </row>
    <row r="18" spans="3:15" x14ac:dyDescent="0.25">
      <c r="M18" s="13"/>
    </row>
    <row r="21" spans="3:15" x14ac:dyDescent="0.25">
      <c r="C21" s="1">
        <v>27.643999999999998</v>
      </c>
    </row>
    <row r="22" spans="3:15" x14ac:dyDescent="0.25">
      <c r="C22" s="1">
        <v>9.4600000000000009</v>
      </c>
    </row>
    <row r="23" spans="3:15" x14ac:dyDescent="0.25">
      <c r="C23" s="1">
        <f>SUM(C21:C22)</f>
        <v>37.103999999999999</v>
      </c>
    </row>
    <row r="26" spans="3:15" x14ac:dyDescent="0.25">
      <c r="E26" s="1" t="s">
        <v>20</v>
      </c>
    </row>
  </sheetData>
  <mergeCells count="5">
    <mergeCell ref="G1:I1"/>
    <mergeCell ref="D1:E1"/>
    <mergeCell ref="J1:L1"/>
    <mergeCell ref="B3:B4"/>
    <mergeCell ref="C3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8" sqref="P1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2023-06-28T07:54:29Z</dcterms:modified>
</cp:coreProperties>
</file>