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 2021-22\RK Working NVEPL Final Excel Sheets 2021-22\Non-Operational Companies\"/>
    </mc:Choice>
  </mc:AlternateContent>
  <xr:revisionPtr revIDLastSave="0" documentId="13_ncr:1_{19599FAA-17CB-400B-A002-7920C4D6536A}" xr6:coauthVersionLast="47" xr6:coauthVersionMax="47" xr10:uidLastSave="{00000000-0000-0000-0000-000000000000}"/>
  <bookViews>
    <workbookView xWindow="-120" yWindow="-120" windowWidth="21840" windowHeight="13140" tabRatio="948" firstSheet="1" activeTab="1" xr2:uid="{00000000-000D-0000-FFFF-FFFF00000000}"/>
  </bookViews>
  <sheets>
    <sheet name="General" sheetId="3" state="hidden" r:id="rId1"/>
    <sheet name="SUMMARY" sheetId="12" r:id="rId2"/>
    <sheet name="Property, plant &amp; Equipment-I" sheetId="55" r:id="rId3"/>
    <sheet name="Non-Current Investment-II" sheetId="49" r:id="rId4"/>
    <sheet name="ONCFA -III" sheetId="50" r:id="rId5"/>
    <sheet name="Cash &amp; Cash Equivalents- IV" sheetId="20" r:id="rId6"/>
    <sheet name="NAV Sheet " sheetId="53" r:id="rId7"/>
    <sheet name="MSEDCL Assets" sheetId="33" state="hidden" r:id="rId8"/>
    <sheet name="SECL Assets" sheetId="34" state="hidden" r:id="rId9"/>
    <sheet name="WCL Assets" sheetId="35" state="hidden" r:id="rId10"/>
    <sheet name="Sheet4" sheetId="36" state="hidden" r:id="rId11"/>
  </sheets>
  <externalReferences>
    <externalReference r:id="rId12"/>
    <externalReference r:id="rId13"/>
  </externalReferences>
  <definedNames>
    <definedName name="_xlnm.Print_Area" localSheetId="1">SUMMARY!$B$2:$G$10</definedName>
  </definedNames>
  <calcPr calcId="181029"/>
</workbook>
</file>

<file path=xl/calcChain.xml><?xml version="1.0" encoding="utf-8"?>
<calcChain xmlns="http://schemas.openxmlformats.org/spreadsheetml/2006/main">
  <c r="G10" i="55" l="1"/>
  <c r="H9" i="55"/>
  <c r="F9" i="55"/>
  <c r="E9" i="55"/>
  <c r="H8" i="55"/>
  <c r="H10" i="55" s="1"/>
  <c r="F6" i="12" s="1"/>
  <c r="F8" i="55"/>
  <c r="E8" i="55"/>
  <c r="H7" i="55"/>
  <c r="F7" i="55"/>
  <c r="F10" i="55" s="1"/>
  <c r="E7" i="55"/>
  <c r="E10" i="55" s="1"/>
  <c r="E5" i="55" s="1"/>
  <c r="C7" i="53"/>
  <c r="E6" i="12"/>
  <c r="C16" i="53"/>
  <c r="D6" i="12" l="1"/>
  <c r="F5" i="55"/>
  <c r="C23" i="53"/>
  <c r="C19" i="53"/>
  <c r="K11" i="49" l="1"/>
  <c r="J11" i="49"/>
  <c r="I5" i="50" l="1"/>
  <c r="I6" i="50" s="1"/>
  <c r="H5" i="50"/>
  <c r="H6" i="50" s="1"/>
  <c r="B4" i="50" l="1"/>
  <c r="B2" i="50"/>
  <c r="E6" i="50"/>
  <c r="F3" i="20" l="1"/>
  <c r="E3" i="20"/>
  <c r="E7" i="12" l="1"/>
  <c r="C8" i="53" s="1"/>
  <c r="B7" i="50"/>
  <c r="D8" i="12"/>
  <c r="F8" i="12"/>
  <c r="E8" i="12"/>
  <c r="C9" i="53" l="1"/>
  <c r="F7" i="12" l="1"/>
  <c r="F11" i="49" l="1"/>
  <c r="D7" i="12" s="1"/>
  <c r="A4" i="20" l="1"/>
  <c r="B5" i="49"/>
  <c r="B3" i="49"/>
  <c r="G11" i="49" l="1"/>
  <c r="F5" i="20" l="1"/>
  <c r="E5" i="20"/>
  <c r="B12" i="49" l="1"/>
  <c r="C6" i="20" l="1"/>
  <c r="D9" i="12" s="1"/>
  <c r="D10" i="12" s="1"/>
  <c r="F6" i="20" l="1"/>
  <c r="F9" i="12" s="1"/>
  <c r="F10" i="12" s="1"/>
  <c r="E6" i="20"/>
  <c r="E9" i="12" s="1"/>
  <c r="C12" i="53" l="1"/>
  <c r="C13" i="53" s="1"/>
  <c r="E10" i="12"/>
  <c r="A7" i="20"/>
  <c r="C21" i="53" l="1"/>
  <c r="C25" i="53" s="1"/>
  <c r="A2" i="20"/>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<sst xmlns="http://schemas.openxmlformats.org/spreadsheetml/2006/main" count="189" uniqueCount="156">
  <si>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</si>
  <si>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</si>
  <si>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</si>
  <si>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</si>
  <si>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</si>
  <si>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</si>
  <si>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</si>
  <si>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</si>
  <si>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</si>
  <si>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</si>
  <si>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</si>
  <si>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</si>
  <si>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</si>
  <si>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</si>
  <si>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</si>
  <si>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</si>
  <si>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</si>
  <si>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</si>
  <si>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</si>
  <si>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</si>
  <si>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</si>
  <si>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</si>
  <si>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</si>
  <si>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</si>
  <si>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</si>
  <si>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t>
  </si>
  <si>
    <t>Total :</t>
  </si>
  <si>
    <t>S. No.</t>
  </si>
  <si>
    <t>Annexure</t>
  </si>
  <si>
    <t>Party Name</t>
  </si>
  <si>
    <t>Expected Date of realization/ settlement</t>
  </si>
  <si>
    <t>Balance as per Balance Sheet</t>
  </si>
  <si>
    <t>Fair Valuation Assessment</t>
  </si>
  <si>
    <t>Fair Value Assessment</t>
  </si>
  <si>
    <t>Advance Date</t>
  </si>
  <si>
    <t>N.A.</t>
  </si>
  <si>
    <t>Data not provided</t>
  </si>
  <si>
    <t>I</t>
  </si>
  <si>
    <t>II</t>
  </si>
  <si>
    <t>III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</si>
  <si>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</si>
  <si>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</si>
  <si>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</si>
  <si>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</si>
  <si>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</si>
  <si>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</si>
  <si>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</si>
  <si>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</si>
  <si>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</si>
  <si>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</si>
  <si>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</si>
  <si>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</si>
  <si>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</si>
  <si>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</si>
  <si>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</si>
  <si>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</si>
  <si>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</si>
  <si>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</si>
  <si>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</si>
  <si>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</si>
  <si>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</si>
  <si>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</si>
  <si>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</si>
  <si>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</si>
  <si>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</si>
  <si>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</si>
  <si>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</si>
  <si>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</si>
  <si>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</si>
  <si>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</si>
  <si>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</si>
  <si>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</si>
  <si>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</si>
  <si>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Asset Amount</t>
  </si>
  <si>
    <t>No data provided</t>
  </si>
  <si>
    <t>Cash &amp; Cash equivalents</t>
  </si>
  <si>
    <t>Amount as per Balance Sheet</t>
  </si>
  <si>
    <t>Figures in INR Lakhs</t>
  </si>
  <si>
    <t>Not Applicable</t>
  </si>
  <si>
    <t>CASH &amp; CASH EQUIVALENTS</t>
  </si>
  <si>
    <t>Non-current Investments</t>
  </si>
  <si>
    <t>NON-CURRENT INVESTMENT</t>
  </si>
  <si>
    <t>Nature of the Investment</t>
  </si>
  <si>
    <t>Counter-Party Name</t>
  </si>
  <si>
    <t>Amount Invested</t>
  </si>
  <si>
    <t>No. of Shares</t>
  </si>
  <si>
    <t>Chance of Recoverability</t>
  </si>
  <si>
    <t xml:space="preserve">Unquoted Investment </t>
  </si>
  <si>
    <t>NA</t>
  </si>
  <si>
    <t>Date of Investment</t>
  </si>
  <si>
    <t>OTHER NON-CURRENT FINANCIAL ASSETS</t>
  </si>
  <si>
    <t>Nature/ Purpose of Asset</t>
  </si>
  <si>
    <t>Other Non-current Financial Assets</t>
  </si>
  <si>
    <t xml:space="preserve">Realizable Value Assessment </t>
  </si>
  <si>
    <t xml:space="preserve">Realizable Value Assessment
</t>
  </si>
  <si>
    <t>Realizable Value Assessment</t>
  </si>
  <si>
    <t>SUMMARY OF VALUATION ASSESSMENT OF CURRENT ASSETS</t>
  </si>
  <si>
    <t>1. Assessment is done based on the discussions done with the lender and the details which they could provide to us on our queries.
2. All the notes on the current status of amount recovery are given by lender. Notes and data provided by lender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lender could provide to us as per our queries &amp; discussions held during the course of the assessment and further opinion made by us based on the available information and facts on record.
5. Valuation of  Currents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lender. So our values should not be regarded as any judgment in regard to the recoverability of Current Assets.</t>
  </si>
  <si>
    <t>Balances with banks on current accounts</t>
  </si>
  <si>
    <t>1. Assessment is done based on the discussions done with the lender and the details which they could provide to us on our queries.
2. This is just a general assessment on the basis of general Industry practice, based on the details which the lender provided to us as per our queries &amp; discussions with the lender.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lender.So our values should not be regarded as any judgment in regard to the recoverability of Current Assets.</t>
  </si>
  <si>
    <t xml:space="preserve">Loans and Advances to related parties </t>
  </si>
  <si>
    <t>Related Party Advances</t>
  </si>
  <si>
    <t>1. Assessment is done based on the discussions done with the lender and the details which they could provide to us on our queries.
2. The complete list of counter-parties are taken from the data provided by the lender for 31st March 2019.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lender. So our values should not be regarded as any judgment in regard to the recoverability of Current Assets.</t>
  </si>
  <si>
    <t xml:space="preserve">NSL Nagapatnam Power Ventures Pvt. Ltd. </t>
  </si>
  <si>
    <t xml:space="preserve">NSL Orissa Power Company Pvt. Ltd. </t>
  </si>
  <si>
    <t>Ceres Mining Pvt Ltd.</t>
  </si>
  <si>
    <t xml:space="preserve">NSL Nagapatnam Power and Infratech  Pvt. Ltd. </t>
  </si>
  <si>
    <t xml:space="preserve">NAV </t>
  </si>
  <si>
    <t xml:space="preserve">Particulars </t>
  </si>
  <si>
    <t>Amount (in Lakhs)</t>
  </si>
  <si>
    <t>Fixed Assets</t>
  </si>
  <si>
    <t xml:space="preserve">Current Assets </t>
  </si>
  <si>
    <t>Cash &amp; Cash Equivalents</t>
  </si>
  <si>
    <t>Total Assets</t>
  </si>
  <si>
    <t>Liabilities</t>
  </si>
  <si>
    <t>Borrowings,non-current</t>
  </si>
  <si>
    <t>Other Current  Liabilities</t>
  </si>
  <si>
    <t>Total Liabilities</t>
  </si>
  <si>
    <t xml:space="preserve">Net Asset Valuation </t>
  </si>
  <si>
    <t>No of Shares Outstanding (lakhs)</t>
  </si>
  <si>
    <t>NAV per share</t>
  </si>
  <si>
    <t>Property, Plant and Equipment</t>
  </si>
  <si>
    <t>NIL</t>
  </si>
  <si>
    <t xml:space="preserve">Tangible Assets </t>
  </si>
  <si>
    <t xml:space="preserve">Non Current Investments </t>
  </si>
  <si>
    <t>1. Assessment is done based on the discussions done with the lender and the details which they provided to us on our queries.
2. Basis of the assessment is mentioned against each line item based on the information provided to us by the lender..
3. We have considered the outstanding Balance as per data provided by the company for 31st March  2019.
4. No audit of any kind is performed by us from the books of account or ledger statements and all this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close scrutiny of individual case made by the lender. So our values should not be regarded as any judgment in regard to the recoverability of Current Assets.</t>
  </si>
  <si>
    <t xml:space="preserve"> Non current Investments </t>
  </si>
  <si>
    <t>Other Non Current Financial Assets</t>
  </si>
  <si>
    <t>PROPERTY, PLANT &amp; EQUIPMENTS</t>
  </si>
  <si>
    <t>Items Details</t>
  </si>
  <si>
    <t>Gross Value</t>
  </si>
  <si>
    <t>Net Value</t>
  </si>
  <si>
    <t xml:space="preserve">Fair Value Assessment </t>
  </si>
  <si>
    <t>INR in Lakhs</t>
  </si>
  <si>
    <t>Property, plant &amp; Equipments</t>
  </si>
  <si>
    <t>i</t>
  </si>
  <si>
    <t>-</t>
  </si>
  <si>
    <t>ii</t>
  </si>
  <si>
    <t>Office Equipments</t>
  </si>
  <si>
    <t>iii</t>
  </si>
  <si>
    <t>Notes:</t>
  </si>
  <si>
    <t>1. The details regarding is as per the information provided to us by PTC India Financial Services Pvt. Ltd.</t>
  </si>
  <si>
    <t>Details as on 31st March 2022</t>
  </si>
  <si>
    <t xml:space="preserve">The Investee Company is a non-publicly traded company. There is a very limited information available in public domain. We have calculated the Fair Value and Realizable Value based on our asset valuation of these respective companies as on 31.03.2022.
As per NAV method the value of the company is calculated comes out Negative. 
Therefore, we cannot comment on recoverability of the outstanding amount. Hence, we have considered the value to be NIL.
</t>
  </si>
  <si>
    <t>The Investee Company is a non-publicly traded company. There is a very limited information available in public domain. As the amount of the investment is negligible in value. We have not assigned any value to it.</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</si>
  <si>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86.47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</si>
  <si>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 xml:space="preserve">The Investee Company is a non-publicly traded company. There is a very limited information available in public domain.  In the absence of the relevant information needed for the valuation, we cannot assign any valu\e to it.
Therefore, we cannot comment on recoverability of the outstanding amount. Hence, we have considered the value to be NIL.
</t>
  </si>
  <si>
    <t>NAV  Calculation of NSL Conventional Power  Pvt. Ltd. 2022</t>
  </si>
  <si>
    <t>Trade Payables</t>
  </si>
  <si>
    <t>No specific details/ information available</t>
  </si>
  <si>
    <t>Furnitures &amp; Fixtures</t>
  </si>
  <si>
    <t>Data Processing Equipments</t>
  </si>
  <si>
    <t>2. As per the copy financial statement, the project company does not have any investment in land/ Fixed Assets</t>
  </si>
  <si>
    <t>3. No physical site survey of the subject assets has been done by us and we have done  this opinion report based on the data/ information provided by client.</t>
  </si>
  <si>
    <t>4. Since no certain information were made available to us for the computation purpose apart from that the project company is not in operational from a long time. Therefore this opinion report has been prepared on the assumption that all equipments with the company as per balance sheet.</t>
  </si>
  <si>
    <t xml:space="preserve">We have not received any information/ documents from the Company/ lender regarding related parties of loans and advance, period of pendency, reason of pendency, status of the recovery procedures etc. We have assumed that the amount paid in the normal course of business and will be duly recoverable. but the Company is a non- operational company and the given amount is a considerable amount, 
Hence, we have considered the Fair Market value and Realizable value to be 30% and 15%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</si>
</sst>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0.00;[Red]\-#,##0.00."/>
    <numFmt numFmtId="189" formatCode="_ &quot;Rs.&quot;\ * #,##0.000_ ;_ &quot;Rs.&quot;\ * \-#,##0.000_ ;_ &quot;Rs.&quot;\ * &quot;-&quot;??_ ;_ @_ "/>
    <numFmt numFmtId="190" formatCode="_ &quot;Rs.&quot;\ * #,##0.0000_ ;_ &quot;Rs.&quot;\ * \-#,##0.0000_ ;_ &quot;Rs.&quot;\ * &quot;-&quot;??_ ;_ @_ "/>
  </numFmts>
  <fonts count="56">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2"/>
      <color theme="1"/>
      <name val="Calibri"/>
      <family val="2"/>
      <scheme val="minor"/>
    </font>
    <font>
      <b/>
      <sz val="11"/>
      <name val="Calibri"/>
      <family val="2"/>
      <scheme val="minor"/>
    </font>
    <font>
      <b/>
      <i/>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2"/>
      <color theme="1" tint="0.14999847407452621"/>
      <name val="Calibri"/>
      <family val="2"/>
      <scheme val="minor"/>
    </font>
  </fonts>
  <fills count="22">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13"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4" fillId="14"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15"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0" fontId="24" fillId="14" borderId="0"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6" borderId="16" applyNumberFormat="0" applyFont="0" applyAlignment="0" applyProtection="0"/>
    <xf numFmtId="40" fontId="16" fillId="11" borderId="0">
      <alignment horizontal="right"/>
    </xf>
    <xf numFmtId="0" fontId="34" fillId="10" borderId="0">
      <alignment horizontal="center"/>
    </xf>
    <xf numFmtId="0" fontId="18" fillId="12" borderId="0"/>
    <xf numFmtId="0" fontId="35" fillId="11" borderId="0" applyBorder="0">
      <alignment horizontal="centerContinuous"/>
    </xf>
    <xf numFmtId="0" fontId="36" fillId="16"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8" borderId="20" applyNumberFormat="0" applyProtection="0">
      <alignment horizontal="left" vertical="center"/>
    </xf>
    <xf numFmtId="4" fontId="18" fillId="17" borderId="0" applyNumberFormat="0" applyProtection="0">
      <alignment horizontal="left" vertical="center"/>
    </xf>
    <xf numFmtId="4" fontId="16" fillId="18" borderId="20" applyNumberFormat="0" applyProtection="0">
      <alignment horizontal="right" vertical="center"/>
    </xf>
    <xf numFmtId="4" fontId="16" fillId="19" borderId="20" applyNumberFormat="0" applyProtection="0">
      <alignment horizontal="left" vertical="center"/>
    </xf>
    <xf numFmtId="0" fontId="16" fillId="17"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7" borderId="21" applyNumberFormat="0" applyProtection="0">
      <alignment horizontal="left" vertical="top"/>
    </xf>
    <xf numFmtId="4" fontId="16" fillId="19" borderId="21" applyNumberFormat="0" applyProtection="0">
      <alignment horizontal="left" vertical="center"/>
    </xf>
    <xf numFmtId="4" fontId="16" fillId="18"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15"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5" applyNumberFormat="0" applyProtection="0">
      <alignment horizontal="left" vertical="center"/>
    </xf>
    <xf numFmtId="4" fontId="16" fillId="18" borderId="25" applyNumberFormat="0" applyProtection="0">
      <alignment horizontal="right" vertical="center"/>
    </xf>
    <xf numFmtId="4" fontId="16" fillId="19" borderId="25" applyNumberFormat="0" applyProtection="0">
      <alignment horizontal="left" vertical="center"/>
    </xf>
    <xf numFmtId="0" fontId="16" fillId="17" borderId="25" applyNumberFormat="0" applyProtection="0">
      <alignment horizontal="left" vertical="top"/>
    </xf>
    <xf numFmtId="43" fontId="3" fillId="0" borderId="0" applyFont="0" applyFill="0" applyBorder="0" applyAlignment="0" applyProtection="0"/>
    <xf numFmtId="0" fontId="16" fillId="17" borderId="25" applyNumberFormat="0" applyProtection="0">
      <alignment horizontal="left" vertical="top"/>
    </xf>
    <xf numFmtId="4" fontId="16" fillId="19" borderId="25" applyNumberFormat="0" applyProtection="0">
      <alignment horizontal="left" vertical="center"/>
    </xf>
    <xf numFmtId="4" fontId="16" fillId="18" borderId="25" applyNumberFormat="0" applyProtection="0">
      <alignment horizontal="right" vertical="center"/>
    </xf>
    <xf numFmtId="4" fontId="18" fillId="8"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8" borderId="30" applyNumberFormat="0" applyProtection="0">
      <alignment horizontal="left" vertical="center"/>
    </xf>
    <xf numFmtId="4" fontId="16" fillId="18" borderId="30" applyNumberFormat="0" applyProtection="0">
      <alignment horizontal="right" vertical="center"/>
    </xf>
    <xf numFmtId="4" fontId="16" fillId="19" borderId="30" applyNumberFormat="0" applyProtection="0">
      <alignment horizontal="left" vertical="center"/>
    </xf>
    <xf numFmtId="0" fontId="16" fillId="17" borderId="30" applyNumberFormat="0" applyProtection="0">
      <alignment horizontal="left" vertical="top"/>
    </xf>
    <xf numFmtId="0" fontId="16" fillId="17" borderId="30" applyNumberFormat="0" applyProtection="0">
      <alignment horizontal="left" vertical="top"/>
    </xf>
    <xf numFmtId="4" fontId="16" fillId="19" borderId="30" applyNumberFormat="0" applyProtection="0">
      <alignment horizontal="left" vertical="center"/>
    </xf>
    <xf numFmtId="4" fontId="16" fillId="18"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15"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4" fontId="18" fillId="8" borderId="31" applyNumberFormat="0" applyProtection="0">
      <alignment horizontal="left" vertical="center"/>
    </xf>
    <xf numFmtId="4" fontId="16" fillId="18" borderId="31" applyNumberFormat="0" applyProtection="0">
      <alignment horizontal="right" vertical="center"/>
    </xf>
    <xf numFmtId="4" fontId="16" fillId="19" borderId="31" applyNumberFormat="0" applyProtection="0">
      <alignment horizontal="left" vertical="center"/>
    </xf>
    <xf numFmtId="0" fontId="16" fillId="17" borderId="31" applyNumberFormat="0" applyProtection="0">
      <alignment horizontal="left" vertical="top"/>
    </xf>
    <xf numFmtId="0" fontId="16" fillId="17" borderId="31" applyNumberFormat="0" applyProtection="0">
      <alignment horizontal="left" vertical="top"/>
    </xf>
    <xf numFmtId="4" fontId="16" fillId="19" borderId="31" applyNumberFormat="0" applyProtection="0">
      <alignment horizontal="left" vertical="center"/>
    </xf>
    <xf numFmtId="4" fontId="16" fillId="18"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2">
      <alignment horizontal="left" vertical="center"/>
    </xf>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15"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1" applyNumberFormat="0" applyProtection="0">
      <alignment horizontal="left" vertical="center"/>
    </xf>
    <xf numFmtId="4" fontId="16" fillId="18" borderId="31" applyNumberFormat="0" applyProtection="0">
      <alignment horizontal="right" vertical="center"/>
    </xf>
    <xf numFmtId="4" fontId="16" fillId="19" borderId="31" applyNumberFormat="0" applyProtection="0">
      <alignment horizontal="left" vertical="center"/>
    </xf>
    <xf numFmtId="0" fontId="16" fillId="17" borderId="31" applyNumberFormat="0" applyProtection="0">
      <alignment horizontal="left" vertical="top"/>
    </xf>
    <xf numFmtId="43" fontId="3" fillId="0" borderId="0" applyFont="0" applyFill="0" applyBorder="0" applyAlignment="0" applyProtection="0"/>
    <xf numFmtId="0" fontId="16" fillId="17" borderId="31" applyNumberFormat="0" applyProtection="0">
      <alignment horizontal="left" vertical="top"/>
    </xf>
    <xf numFmtId="4" fontId="16" fillId="19" borderId="31" applyNumberFormat="0" applyProtection="0">
      <alignment horizontal="left" vertical="center"/>
    </xf>
    <xf numFmtId="4" fontId="16" fillId="18"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2">
      <alignment horizontal="left" vertical="center"/>
    </xf>
    <xf numFmtId="4" fontId="18" fillId="8" borderId="31" applyNumberFormat="0" applyProtection="0">
      <alignment horizontal="left" vertical="center"/>
    </xf>
    <xf numFmtId="4" fontId="16" fillId="18" borderId="31" applyNumberFormat="0" applyProtection="0">
      <alignment horizontal="right" vertical="center"/>
    </xf>
    <xf numFmtId="4" fontId="16" fillId="19" borderId="31" applyNumberFormat="0" applyProtection="0">
      <alignment horizontal="left" vertical="center"/>
    </xf>
    <xf numFmtId="0" fontId="16" fillId="17" borderId="31" applyNumberFormat="0" applyProtection="0">
      <alignment horizontal="left" vertical="top"/>
    </xf>
    <xf numFmtId="0" fontId="16" fillId="17" borderId="31" applyNumberFormat="0" applyProtection="0">
      <alignment horizontal="left" vertical="top"/>
    </xf>
    <xf numFmtId="4" fontId="16" fillId="19" borderId="31" applyNumberFormat="0" applyProtection="0">
      <alignment horizontal="left" vertical="center"/>
    </xf>
    <xf numFmtId="4" fontId="16" fillId="18" borderId="31" applyNumberFormat="0" applyProtection="0">
      <alignment horizontal="right" vertical="center"/>
    </xf>
    <xf numFmtId="4" fontId="18" fillId="8" borderId="3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2">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15"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10" fontId="24" fillId="7" borderId="34"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8" borderId="21" applyNumberFormat="0" applyProtection="0">
      <alignment horizontal="right" vertical="center"/>
    </xf>
    <xf numFmtId="4" fontId="16" fillId="19" borderId="21" applyNumberFormat="0" applyProtection="0">
      <alignment horizontal="left" vertical="center"/>
    </xf>
    <xf numFmtId="0" fontId="16" fillId="17" borderId="21" applyNumberFormat="0" applyProtection="0">
      <alignment horizontal="left" vertical="top"/>
    </xf>
    <xf numFmtId="43" fontId="3" fillId="0" borderId="0" applyFont="0" applyFill="0" applyBorder="0" applyAlignment="0" applyProtection="0"/>
    <xf numFmtId="0" fontId="16" fillId="17" borderId="21" applyNumberFormat="0" applyProtection="0">
      <alignment horizontal="left" vertical="top"/>
    </xf>
    <xf numFmtId="4" fontId="16" fillId="19" borderId="21" applyNumberFormat="0" applyProtection="0">
      <alignment horizontal="left" vertical="center"/>
    </xf>
    <xf numFmtId="4" fontId="16" fillId="18"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8" borderId="21" applyNumberFormat="0" applyProtection="0">
      <alignment horizontal="right" vertical="center"/>
    </xf>
    <xf numFmtId="4" fontId="16" fillId="19" borderId="21" applyNumberFormat="0" applyProtection="0">
      <alignment horizontal="left" vertical="center"/>
    </xf>
    <xf numFmtId="0" fontId="16" fillId="17" borderId="21" applyNumberFormat="0" applyProtection="0">
      <alignment horizontal="left" vertical="top"/>
    </xf>
    <xf numFmtId="0" fontId="16" fillId="17" borderId="21" applyNumberFormat="0" applyProtection="0">
      <alignment horizontal="left" vertical="top"/>
    </xf>
    <xf numFmtId="4" fontId="16" fillId="19" borderId="21" applyNumberFormat="0" applyProtection="0">
      <alignment horizontal="left" vertical="center"/>
    </xf>
    <xf numFmtId="4" fontId="16" fillId="18"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5"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43" fontId="3" fillId="0" borderId="0" applyFont="0" applyFill="0" applyBorder="0" applyAlignment="0" applyProtection="0"/>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6">
      <alignment horizontal="left" vertical="center"/>
    </xf>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5"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5"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43" fontId="3" fillId="0" borderId="0" applyFont="0" applyFill="0" applyBorder="0" applyAlignment="0" applyProtection="0"/>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6">
      <alignment horizontal="left" vertical="center"/>
    </xf>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15"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10" fontId="24" fillId="7" borderId="37"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43" fontId="3" fillId="0" borderId="0" applyFont="0" applyFill="0" applyBorder="0" applyAlignment="0" applyProtection="0"/>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5" applyNumberFormat="0" applyProtection="0">
      <alignment horizontal="left" vertical="center"/>
    </xf>
    <xf numFmtId="4" fontId="16" fillId="18" borderId="35" applyNumberFormat="0" applyProtection="0">
      <alignment horizontal="right" vertical="center"/>
    </xf>
    <xf numFmtId="4" fontId="16" fillId="19" borderId="35" applyNumberFormat="0" applyProtection="0">
      <alignment horizontal="left" vertical="center"/>
    </xf>
    <xf numFmtId="0" fontId="16" fillId="17" borderId="35" applyNumberFormat="0" applyProtection="0">
      <alignment horizontal="left" vertical="top"/>
    </xf>
    <xf numFmtId="0" fontId="16" fillId="17" borderId="35" applyNumberFormat="0" applyProtection="0">
      <alignment horizontal="left" vertical="top"/>
    </xf>
    <xf numFmtId="4" fontId="16" fillId="19" borderId="35" applyNumberFormat="0" applyProtection="0">
      <alignment horizontal="left" vertical="center"/>
    </xf>
    <xf numFmtId="4" fontId="16" fillId="18" borderId="35" applyNumberFormat="0" applyProtection="0">
      <alignment horizontal="right" vertical="center"/>
    </xf>
    <xf numFmtId="4" fontId="18" fillId="8" borderId="3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85">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0" fontId="8" fillId="0" borderId="0" xfId="0" applyFont="1" applyAlignment="1">
      <alignment horizontal="center" wrapText="1"/>
    </xf>
    <xf numFmtId="10" fontId="8" fillId="0" borderId="0" xfId="0" applyNumberFormat="1" applyFont="1" applyAlignment="1">
      <alignment wrapText="1"/>
    </xf>
    <xf numFmtId="168" fontId="0" fillId="0" borderId="0" xfId="0" applyNumberFormat="1"/>
    <xf numFmtId="4" fontId="10" fillId="3" borderId="1" xfId="1" applyNumberFormat="1" applyFont="1" applyFill="1" applyBorder="1"/>
    <xf numFmtId="0" fontId="8" fillId="0" borderId="0" xfId="0" applyFont="1" applyAlignment="1">
      <alignment wrapText="1"/>
    </xf>
    <xf numFmtId="0" fontId="8" fillId="0" borderId="0" xfId="0" applyFont="1" applyAlignment="1">
      <alignment vertical="center" wrapText="1"/>
    </xf>
    <xf numFmtId="0" fontId="8" fillId="0" borderId="0" xfId="0" applyFont="1"/>
    <xf numFmtId="10" fontId="8" fillId="0" borderId="0" xfId="0" applyNumberFormat="1"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4" fontId="8" fillId="0" borderId="34" xfId="1" applyNumberFormat="1" applyFont="1" applyBorder="1" applyAlignment="1">
      <alignment vertical="center"/>
    </xf>
    <xf numFmtId="0" fontId="8" fillId="0" borderId="34" xfId="0" applyFont="1" applyBorder="1" applyAlignment="1">
      <alignment horizontal="left" vertical="center"/>
    </xf>
    <xf numFmtId="0" fontId="8" fillId="0" borderId="34" xfId="0" applyFont="1" applyBorder="1" applyAlignment="1">
      <alignment horizontal="center" vertical="center" wrapText="1"/>
    </xf>
    <xf numFmtId="4" fontId="8" fillId="0" borderId="34" xfId="0" applyNumberFormat="1" applyFont="1" applyBorder="1" applyAlignment="1">
      <alignment horizontal="right" vertical="center" wrapText="1"/>
    </xf>
    <xf numFmtId="0" fontId="8" fillId="0" borderId="34" xfId="0" applyFont="1" applyBorder="1" applyAlignment="1">
      <alignment horizontal="center" vertical="center"/>
    </xf>
    <xf numFmtId="0" fontId="10" fillId="3" borderId="38"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left" vertical="center" wrapText="1"/>
    </xf>
    <xf numFmtId="37" fontId="13" fillId="9" borderId="38" xfId="1" applyNumberFormat="1" applyFont="1" applyFill="1" applyBorder="1" applyAlignment="1" applyProtection="1">
      <alignment horizontal="right" vertical="center"/>
    </xf>
    <xf numFmtId="168" fontId="8" fillId="0" borderId="38" xfId="1" applyNumberFormat="1" applyFont="1" applyBorder="1" applyAlignment="1">
      <alignment horizontal="center" vertical="center" wrapText="1"/>
    </xf>
    <xf numFmtId="4" fontId="10" fillId="3" borderId="38" xfId="1" applyNumberFormat="1" applyFont="1" applyFill="1" applyBorder="1"/>
    <xf numFmtId="168" fontId="8" fillId="3" borderId="38" xfId="1" applyNumberFormat="1" applyFont="1" applyFill="1" applyBorder="1" applyAlignment="1">
      <alignment horizontal="center" wrapText="1"/>
    </xf>
    <xf numFmtId="0" fontId="8" fillId="3" borderId="38" xfId="0" applyFont="1" applyFill="1" applyBorder="1" applyAlignment="1">
      <alignment wrapText="1"/>
    </xf>
    <xf numFmtId="0" fontId="8" fillId="0" borderId="0" xfId="0" applyFont="1" applyAlignment="1">
      <alignment horizontal="left" wrapText="1"/>
    </xf>
    <xf numFmtId="0" fontId="13" fillId="0" borderId="40" xfId="0" applyFont="1" applyBorder="1" applyAlignment="1">
      <alignment vertical="center" wrapText="1"/>
    </xf>
    <xf numFmtId="4" fontId="13" fillId="0" borderId="40" xfId="0" applyNumberFormat="1" applyFont="1" applyBorder="1" applyAlignment="1">
      <alignment horizontal="center" vertical="center" wrapText="1"/>
    </xf>
    <xf numFmtId="0" fontId="8" fillId="5" borderId="29" xfId="0" applyFont="1" applyFill="1" applyBorder="1" applyAlignment="1">
      <alignment vertical="top" wrapText="1"/>
    </xf>
    <xf numFmtId="0" fontId="12" fillId="3" borderId="45" xfId="0" applyFont="1" applyFill="1" applyBorder="1" applyAlignment="1">
      <alignment horizontal="right" wrapText="1"/>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 fontId="44" fillId="0" borderId="1" xfId="1" applyNumberFormat="1" applyFont="1" applyBorder="1" applyAlignment="1">
      <alignment horizontal="right" vertical="center"/>
    </xf>
    <xf numFmtId="0" fontId="44" fillId="0" borderId="1" xfId="0" applyFont="1" applyBorder="1" applyAlignment="1">
      <alignment horizontal="center" vertical="top"/>
    </xf>
    <xf numFmtId="0" fontId="44" fillId="0" borderId="34" xfId="0" applyFont="1" applyBorder="1" applyAlignment="1">
      <alignment horizontal="center"/>
    </xf>
    <xf numFmtId="0" fontId="44" fillId="0" borderId="34" xfId="0" applyFont="1" applyBorder="1"/>
    <xf numFmtId="4" fontId="44" fillId="0" borderId="34" xfId="1" applyNumberFormat="1" applyFont="1" applyBorder="1" applyAlignment="1">
      <alignment horizontal="right" vertical="center"/>
    </xf>
    <xf numFmtId="0" fontId="44" fillId="0" borderId="34" xfId="0" applyFont="1" applyBorder="1" applyAlignment="1">
      <alignment horizontal="center" vertical="top"/>
    </xf>
    <xf numFmtId="0" fontId="44" fillId="0" borderId="24" xfId="0" applyFont="1" applyBorder="1"/>
    <xf numFmtId="4" fontId="44" fillId="0" borderId="34" xfId="1" applyNumberFormat="1" applyFont="1" applyFill="1" applyBorder="1" applyAlignment="1">
      <alignment horizontal="right" vertical="center"/>
    </xf>
    <xf numFmtId="0" fontId="44" fillId="0" borderId="1" xfId="0" applyFont="1" applyBorder="1"/>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12" fillId="3" borderId="39" xfId="0" applyFont="1" applyFill="1" applyBorder="1" applyAlignment="1">
      <alignment horizontal="right" wrapText="1"/>
    </xf>
    <xf numFmtId="167" fontId="10" fillId="3" borderId="38" xfId="0" applyNumberFormat="1" applyFont="1" applyFill="1" applyBorder="1" applyAlignment="1">
      <alignment horizontal="center" vertical="center" wrapText="1"/>
    </xf>
    <xf numFmtId="0" fontId="8" fillId="0" borderId="40" xfId="0" applyFont="1" applyBorder="1" applyAlignment="1">
      <alignment horizontal="center" vertical="center" wrapText="1"/>
    </xf>
    <xf numFmtId="4" fontId="0" fillId="0" borderId="38" xfId="1" applyNumberFormat="1" applyFont="1" applyBorder="1" applyAlignment="1">
      <alignment horizontal="right" vertical="center" wrapText="1"/>
    </xf>
    <xf numFmtId="0" fontId="10" fillId="3" borderId="38" xfId="0" applyFont="1" applyFill="1" applyBorder="1" applyAlignment="1">
      <alignment wrapText="1"/>
    </xf>
    <xf numFmtId="0" fontId="10" fillId="3" borderId="36" xfId="0" applyFont="1" applyFill="1" applyBorder="1" applyAlignment="1">
      <alignment horizontal="center" wrapText="1"/>
    </xf>
    <xf numFmtId="0" fontId="10" fillId="3" borderId="38" xfId="0" applyFont="1" applyFill="1" applyBorder="1" applyAlignment="1">
      <alignment horizontal="center" wrapText="1"/>
    </xf>
    <xf numFmtId="0" fontId="6" fillId="0" borderId="14" xfId="0" applyFont="1" applyBorder="1" applyAlignment="1">
      <alignment horizontal="right" vertical="center" wrapText="1"/>
    </xf>
    <xf numFmtId="9" fontId="0" fillId="0" borderId="0" xfId="0" applyNumberFormat="1"/>
    <xf numFmtId="2" fontId="8" fillId="0" borderId="38" xfId="0" applyNumberFormat="1" applyFont="1" applyBorder="1" applyAlignment="1">
      <alignment vertical="center" wrapText="1"/>
    </xf>
    <xf numFmtId="37" fontId="13" fillId="9" borderId="38" xfId="1" applyNumberFormat="1" applyFont="1" applyFill="1" applyBorder="1" applyAlignment="1" applyProtection="1">
      <alignment horizontal="center" vertical="center"/>
    </xf>
    <xf numFmtId="39" fontId="13" fillId="9" borderId="38" xfId="1" applyNumberFormat="1" applyFont="1" applyFill="1" applyBorder="1" applyAlignment="1" applyProtection="1">
      <alignment horizontal="center" vertical="center"/>
    </xf>
    <xf numFmtId="188" fontId="1" fillId="0" borderId="0" xfId="0" applyNumberFormat="1" applyFont="1" applyAlignment="1">
      <alignment horizontal="right" vertical="center"/>
    </xf>
    <xf numFmtId="188" fontId="0" fillId="0" borderId="0" xfId="0" applyNumberFormat="1" applyAlignment="1">
      <alignment horizontal="right" vertical="center"/>
    </xf>
    <xf numFmtId="0" fontId="49" fillId="0" borderId="0" xfId="0" applyFont="1" applyAlignment="1">
      <alignment horizontal="left" vertical="center"/>
    </xf>
    <xf numFmtId="0" fontId="1" fillId="0" borderId="0" xfId="0" applyFont="1" applyAlignment="1">
      <alignment horizontal="left" vertical="center"/>
    </xf>
    <xf numFmtId="0" fontId="49" fillId="0" borderId="0" xfId="0" applyFont="1"/>
    <xf numFmtId="3" fontId="0" fillId="0" borderId="0" xfId="0" applyNumberFormat="1"/>
    <xf numFmtId="39" fontId="0" fillId="0" borderId="0" xfId="0" applyNumberFormat="1"/>
    <xf numFmtId="4" fontId="13" fillId="0" borderId="46" xfId="0" applyNumberFormat="1" applyFont="1" applyBorder="1" applyAlignment="1">
      <alignment horizontal="right" vertical="center" wrapText="1"/>
    </xf>
    <xf numFmtId="10" fontId="8" fillId="0" borderId="51" xfId="0" applyNumberFormat="1" applyFont="1" applyBorder="1" applyAlignment="1">
      <alignment wrapText="1"/>
    </xf>
    <xf numFmtId="4" fontId="13" fillId="0" borderId="40" xfId="0" applyNumberFormat="1" applyFont="1" applyBorder="1" applyAlignment="1">
      <alignment horizontal="right" vertical="center" wrapText="1"/>
    </xf>
    <xf numFmtId="166" fontId="10" fillId="3" borderId="38" xfId="1" applyNumberFormat="1" applyFont="1" applyFill="1" applyBorder="1" applyAlignment="1">
      <alignment horizontal="center" wrapText="1"/>
    </xf>
    <xf numFmtId="0" fontId="6" fillId="0" borderId="52" xfId="0" applyFont="1" applyBorder="1" applyAlignment="1">
      <alignment horizontal="right" vertical="center" wrapText="1"/>
    </xf>
    <xf numFmtId="0" fontId="6" fillId="0" borderId="53" xfId="0" applyFont="1" applyBorder="1" applyAlignment="1">
      <alignment horizontal="right" vertical="center" wrapText="1"/>
    </xf>
    <xf numFmtId="0" fontId="45"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6" applyNumberFormat="1" applyFont="1"/>
    <xf numFmtId="167" fontId="0" fillId="0" borderId="0" xfId="6" applyFont="1"/>
    <xf numFmtId="37" fontId="50" fillId="21" borderId="38" xfId="1" applyNumberFormat="1" applyFont="1" applyFill="1" applyBorder="1" applyAlignment="1">
      <alignment horizontal="center" vertical="center" wrapText="1"/>
    </xf>
    <xf numFmtId="4" fontId="50" fillId="21" borderId="38" xfId="1" applyNumberFormat="1" applyFont="1" applyFill="1" applyBorder="1" applyAlignment="1">
      <alignment horizontal="center" vertical="center" wrapText="1"/>
    </xf>
    <xf numFmtId="0" fontId="50" fillId="21" borderId="38" xfId="6" applyNumberFormat="1" applyFont="1" applyFill="1" applyBorder="1" applyAlignment="1">
      <alignment horizontal="center" vertical="center" wrapText="1"/>
    </xf>
    <xf numFmtId="37" fontId="50" fillId="0" borderId="38" xfId="1" applyNumberFormat="1" applyFont="1" applyFill="1" applyBorder="1" applyAlignment="1">
      <alignment horizontal="center" vertical="center" wrapText="1"/>
    </xf>
    <xf numFmtId="37" fontId="50" fillId="0" borderId="38" xfId="1" applyNumberFormat="1" applyFont="1" applyFill="1" applyBorder="1" applyAlignment="1">
      <alignment vertical="center" wrapText="1"/>
    </xf>
    <xf numFmtId="0" fontId="50" fillId="5" borderId="38" xfId="0" applyFont="1" applyFill="1" applyBorder="1" applyAlignment="1">
      <alignment horizontal="center" vertical="center" wrapText="1"/>
    </xf>
    <xf numFmtId="0" fontId="52" fillId="5" borderId="38" xfId="0" applyFont="1" applyFill="1" applyBorder="1" applyAlignment="1">
      <alignment vertical="center" wrapText="1"/>
    </xf>
    <xf numFmtId="4" fontId="0" fillId="5" borderId="38" xfId="0" applyNumberFormat="1" applyFill="1" applyBorder="1" applyAlignment="1">
      <alignment horizontal="center" vertical="center" wrapText="1"/>
    </xf>
    <xf numFmtId="0" fontId="52" fillId="5" borderId="38" xfId="0" applyFont="1" applyFill="1" applyBorder="1" applyAlignment="1">
      <alignment horizontal="center" vertical="center"/>
    </xf>
    <xf numFmtId="2" fontId="50" fillId="5" borderId="38" xfId="6" applyNumberFormat="1" applyFont="1" applyFill="1" applyBorder="1" applyAlignment="1">
      <alignment horizontal="center" vertical="center"/>
    </xf>
    <xf numFmtId="167" fontId="50" fillId="5" borderId="38" xfId="6" applyFont="1" applyFill="1" applyBorder="1" applyAlignment="1">
      <alignment horizontal="center" vertical="center"/>
    </xf>
    <xf numFmtId="0" fontId="54" fillId="0" borderId="39" xfId="0" applyFont="1" applyBorder="1" applyAlignment="1">
      <alignment horizontal="left" vertical="center" wrapText="1"/>
    </xf>
    <xf numFmtId="0" fontId="54" fillId="0" borderId="45" xfId="0" applyFont="1" applyBorder="1" applyAlignment="1">
      <alignment horizontal="left" vertical="center" wrapText="1"/>
    </xf>
    <xf numFmtId="0" fontId="53" fillId="0" borderId="39" xfId="0" applyFont="1" applyBorder="1" applyAlignment="1">
      <alignment horizontal="left" vertical="center"/>
    </xf>
    <xf numFmtId="0" fontId="53" fillId="0" borderId="45" xfId="0" applyFont="1" applyBorder="1" applyAlignment="1">
      <alignment horizontal="left" vertical="center"/>
    </xf>
    <xf numFmtId="40" fontId="55" fillId="0" borderId="0" xfId="0" applyNumberFormat="1" applyFont="1" applyAlignment="1">
      <alignment horizontal="right" vertical="center"/>
    </xf>
    <xf numFmtId="0" fontId="53" fillId="0" borderId="36" xfId="0" applyFont="1" applyBorder="1" applyAlignment="1">
      <alignment horizontal="left" vertical="center"/>
    </xf>
    <xf numFmtId="0" fontId="54" fillId="0" borderId="36" xfId="0" applyFont="1" applyBorder="1" applyAlignment="1">
      <alignment horizontal="left" vertical="center" wrapText="1"/>
    </xf>
    <xf numFmtId="0" fontId="44" fillId="0" borderId="38" xfId="0" applyFont="1" applyBorder="1" applyAlignment="1">
      <alignment horizontal="left"/>
    </xf>
    <xf numFmtId="2" fontId="44" fillId="0" borderId="38" xfId="0" applyNumberFormat="1" applyFont="1" applyBorder="1" applyAlignment="1">
      <alignment horizontal="right"/>
    </xf>
    <xf numFmtId="167" fontId="1" fillId="0" borderId="38" xfId="0" applyNumberFormat="1" applyFont="1" applyBorder="1" applyAlignment="1">
      <alignment vertical="center"/>
    </xf>
    <xf numFmtId="189" fontId="1" fillId="0" borderId="38" xfId="0" applyNumberFormat="1" applyFont="1" applyBorder="1" applyAlignment="1">
      <alignment vertical="center"/>
    </xf>
    <xf numFmtId="190" fontId="50" fillId="0" borderId="38" xfId="6" applyNumberFormat="1" applyFont="1" applyFill="1" applyBorder="1" applyAlignment="1">
      <alignment horizontal="center" vertical="center" wrapText="1"/>
    </xf>
    <xf numFmtId="2" fontId="52" fillId="0" borderId="38" xfId="6" applyNumberFormat="1" applyFont="1" applyFill="1" applyBorder="1" applyAlignment="1">
      <alignment horizontal="center" vertical="center" wrapText="1"/>
    </xf>
    <xf numFmtId="0" fontId="2" fillId="0" borderId="0" xfId="0" applyFont="1" applyAlignment="1">
      <alignment horizontal="center"/>
    </xf>
    <xf numFmtId="0" fontId="46" fillId="20" borderId="1" xfId="0" applyFont="1" applyFill="1" applyBorder="1" applyAlignment="1">
      <alignment horizontal="center"/>
    </xf>
    <xf numFmtId="0" fontId="48" fillId="0" borderId="38" xfId="0" applyFont="1" applyBorder="1" applyAlignment="1">
      <alignment horizontal="left" vertical="top" wrapText="1"/>
    </xf>
    <xf numFmtId="0" fontId="47" fillId="20" borderId="12" xfId="0" applyFont="1" applyFill="1" applyBorder="1" applyAlignment="1">
      <alignment horizontal="left"/>
    </xf>
    <xf numFmtId="0" fontId="47" fillId="20" borderId="14" xfId="0" applyFont="1" applyFill="1" applyBorder="1" applyAlignment="1">
      <alignment horizontal="left"/>
    </xf>
    <xf numFmtId="0" fontId="47" fillId="20" borderId="13" xfId="0" applyFont="1" applyFill="1" applyBorder="1" applyAlignment="1">
      <alignment horizontal="left"/>
    </xf>
    <xf numFmtId="0" fontId="20" fillId="3" borderId="1" xfId="0" applyFont="1" applyFill="1" applyBorder="1" applyAlignment="1">
      <alignment horizontal="center" vertical="center"/>
    </xf>
    <xf numFmtId="0" fontId="48" fillId="5" borderId="1" xfId="0" applyFont="1" applyFill="1" applyBorder="1" applyAlignment="1">
      <alignment horizontal="right"/>
    </xf>
    <xf numFmtId="0" fontId="43" fillId="0" borderId="24" xfId="0" applyFont="1" applyBorder="1" applyAlignment="1">
      <alignment horizontal="right"/>
    </xf>
    <xf numFmtId="0" fontId="7" fillId="2" borderId="38" xfId="0" applyFont="1" applyFill="1" applyBorder="1" applyAlignment="1">
      <alignment horizontal="center" vertical="center" wrapText="1"/>
    </xf>
    <xf numFmtId="37" fontId="51" fillId="0" borderId="39" xfId="1" applyNumberFormat="1" applyFont="1" applyFill="1" applyBorder="1" applyAlignment="1">
      <alignment horizontal="right" vertical="center" wrapText="1"/>
    </xf>
    <xf numFmtId="37" fontId="51" fillId="0" borderId="36" xfId="1" applyNumberFormat="1" applyFont="1" applyFill="1" applyBorder="1" applyAlignment="1">
      <alignment horizontal="right" vertical="center" wrapText="1"/>
    </xf>
    <xf numFmtId="37" fontId="51" fillId="0" borderId="45" xfId="1" applyNumberFormat="1" applyFont="1" applyFill="1" applyBorder="1" applyAlignment="1">
      <alignment horizontal="right" vertical="center" wrapText="1"/>
    </xf>
    <xf numFmtId="0" fontId="52" fillId="5" borderId="39"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52" fillId="5" borderId="45" xfId="0" applyFont="1" applyFill="1" applyBorder="1" applyAlignment="1">
      <alignment horizontal="center" vertical="center" wrapText="1"/>
    </xf>
    <xf numFmtId="0" fontId="52" fillId="0" borderId="48" xfId="6" applyNumberFormat="1" applyFont="1" applyFill="1" applyBorder="1" applyAlignment="1">
      <alignment horizontal="center" vertical="center" wrapText="1"/>
    </xf>
    <xf numFmtId="0" fontId="52" fillId="0" borderId="47" xfId="6" applyNumberFormat="1"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11" fillId="4" borderId="42" xfId="0" applyFont="1" applyFill="1" applyBorder="1" applyAlignment="1">
      <alignment horizontal="left" vertical="center" wrapText="1"/>
    </xf>
    <xf numFmtId="0" fontId="11" fillId="4" borderId="43"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6" fillId="0" borderId="38" xfId="0" applyFont="1" applyBorder="1" applyAlignment="1">
      <alignment horizontal="left" vertical="top" wrapText="1"/>
    </xf>
    <xf numFmtId="0" fontId="7" fillId="2" borderId="3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6" fillId="0" borderId="39" xfId="0" applyFont="1" applyBorder="1" applyAlignment="1">
      <alignment horizontal="right" wrapText="1"/>
    </xf>
    <xf numFmtId="0" fontId="6" fillId="0" borderId="36" xfId="0" applyFont="1" applyBorder="1" applyAlignment="1">
      <alignment horizontal="right" wrapText="1"/>
    </xf>
    <xf numFmtId="0" fontId="6" fillId="0" borderId="41" xfId="0" applyFont="1" applyBorder="1" applyAlignment="1">
      <alignment horizontal="right" wrapText="1"/>
    </xf>
    <xf numFmtId="0" fontId="6" fillId="0" borderId="39" xfId="0" applyFont="1" applyBorder="1" applyAlignment="1">
      <alignment horizontal="right" vertical="center" wrapText="1"/>
    </xf>
    <xf numFmtId="0" fontId="6" fillId="0" borderId="36" xfId="0" applyFont="1" applyBorder="1" applyAlignment="1">
      <alignment horizontal="right" vertical="center" wrapText="1"/>
    </xf>
    <xf numFmtId="0" fontId="6" fillId="0" borderId="41" xfId="0" applyFont="1" applyBorder="1" applyAlignment="1">
      <alignment horizontal="right" vertical="center" wrapText="1"/>
    </xf>
    <xf numFmtId="0" fontId="12" fillId="3" borderId="39" xfId="0" applyFont="1" applyFill="1" applyBorder="1" applyAlignment="1">
      <alignment horizontal="right" wrapText="1"/>
    </xf>
    <xf numFmtId="0" fontId="12" fillId="3" borderId="36" xfId="0" applyFont="1" applyFill="1" applyBorder="1" applyAlignment="1">
      <alignment horizontal="right" wrapText="1"/>
    </xf>
    <xf numFmtId="0" fontId="12" fillId="3" borderId="41" xfId="0" applyFont="1" applyFill="1" applyBorder="1" applyAlignment="1">
      <alignment horizontal="right" wrapText="1"/>
    </xf>
    <xf numFmtId="0" fontId="7" fillId="2" borderId="45" xfId="0" applyFont="1" applyFill="1" applyBorder="1" applyAlignment="1">
      <alignment horizontal="center" vertical="center" wrapText="1"/>
    </xf>
    <xf numFmtId="0" fontId="6" fillId="0" borderId="45" xfId="0" applyFont="1" applyBorder="1" applyAlignment="1">
      <alignment horizontal="right" vertical="center" wrapText="1"/>
    </xf>
    <xf numFmtId="0" fontId="11" fillId="4" borderId="39" xfId="0" applyFont="1" applyFill="1" applyBorder="1" applyAlignment="1">
      <alignment horizontal="left" wrapText="1"/>
    </xf>
    <xf numFmtId="0" fontId="11" fillId="4" borderId="36" xfId="0" applyFont="1" applyFill="1" applyBorder="1" applyAlignment="1">
      <alignment horizontal="left" wrapText="1"/>
    </xf>
    <xf numFmtId="0" fontId="11" fillId="4" borderId="45" xfId="0" applyFont="1" applyFill="1" applyBorder="1" applyAlignment="1">
      <alignment horizontal="left"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3" fillId="0" borderId="33" xfId="0" applyFont="1" applyBorder="1" applyAlignment="1">
      <alignment horizontal="left" vertical="top"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20" borderId="22" xfId="0" applyFont="1" applyFill="1" applyBorder="1" applyAlignment="1">
      <alignment horizontal="left" vertical="center" wrapText="1"/>
    </xf>
    <xf numFmtId="0" fontId="11" fillId="20" borderId="26" xfId="0" applyFont="1" applyFill="1" applyBorder="1" applyAlignment="1">
      <alignment horizontal="left" vertical="center" wrapText="1"/>
    </xf>
    <xf numFmtId="0" fontId="11" fillId="20" borderId="27" xfId="0" applyFont="1" applyFill="1"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Reports/Editable%20Format/FY%202019-20/Private/Delhi/IBC03%20Visa%20International%20Sec.%20or%20Fin.%20Assets/Valuation%20sheet%20for%20Sec.%20or%20Financial%20assets%20of%20Visa%20International%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K%20Associates%20File\Valuation%20sheet%20for%20SFA%20Meenaks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Cash &amp; Cash Equivalents- I"/>
      <sheetName val="SHORT TERM LOANS &amp; ADVANCES- II"/>
      <sheetName val="CTA- III"/>
      <sheetName val="OCA- IV"/>
      <sheetName val="Non-Current Investment- V"/>
      <sheetName val="MSEDCL Assets"/>
      <sheetName val="SECL Assets"/>
      <sheetName val="WCL Assets"/>
      <sheetName val="Sheet4"/>
    </sheetNames>
    <sheetDataSet>
      <sheetData sheetId="0" refreshError="1"/>
      <sheetData sheetId="1" refreshError="1">
        <row r="3">
          <cell r="B3" t="str">
            <v>Details are as on 07th August 2019</v>
          </cell>
        </row>
        <row r="12">
          <cell r="B12"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sheetData sheetId="1">
        <row r="5">
          <cell r="B5" t="str">
            <v>Figures in INR Lakhs</v>
          </cell>
        </row>
        <row r="15">
          <cell r="B15" t="str">
            <v>Total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129" t="s">
        <v>2</v>
      </c>
      <c r="D1" s="129"/>
      <c r="E1" s="129"/>
      <c r="F1" s="129"/>
      <c r="G1" s="129"/>
      <c r="H1" s="129"/>
      <c r="I1" s="129"/>
      <c r="J1" s="129"/>
      <c r="K1" s="129"/>
      <c r="L1" s="129"/>
      <c r="M1" s="129"/>
      <c r="N1" s="129"/>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18"/>
  <sheetViews>
    <sheetView tabSelected="1" zoomScaleNormal="100" workbookViewId="0">
      <pane ySplit="4" topLeftCell="A5" activePane="bottomLeft" state="frozen"/>
      <selection pane="bottomLeft" activeCell="E10" sqref="E10"/>
    </sheetView>
  </sheetViews>
  <sheetFormatPr defaultColWidth="9" defaultRowHeight="12.75"/>
  <cols>
    <col min="1" max="1" width="9" style="54"/>
    <col min="2" max="2" width="7" style="54" bestFit="1" customWidth="1"/>
    <col min="3" max="3" width="37.42578125" style="54" bestFit="1" customWidth="1"/>
    <col min="4" max="4" width="19.140625" style="55" customWidth="1"/>
    <col min="5" max="5" width="17.5703125" style="55" bestFit="1" customWidth="1"/>
    <col min="6" max="6" width="19.28515625" style="54" bestFit="1" customWidth="1"/>
    <col min="7" max="7" width="10.7109375" style="54" bestFit="1" customWidth="1"/>
    <col min="8" max="9" width="11" style="54" bestFit="1" customWidth="1"/>
    <col min="10" max="16384" width="9" style="54"/>
  </cols>
  <sheetData>
    <row r="2" spans="2:9">
      <c r="B2" s="130" t="s">
        <v>96</v>
      </c>
      <c r="C2" s="130"/>
      <c r="D2" s="130"/>
      <c r="E2" s="130"/>
      <c r="F2" s="130"/>
      <c r="G2" s="130"/>
    </row>
    <row r="3" spans="2:9">
      <c r="B3" s="136" t="s">
        <v>142</v>
      </c>
      <c r="C3" s="136"/>
      <c r="D3" s="136"/>
      <c r="E3" s="136"/>
      <c r="F3" s="136"/>
      <c r="G3" s="136"/>
    </row>
    <row r="4" spans="2:9" ht="46.5" customHeight="1">
      <c r="B4" s="56" t="s">
        <v>27</v>
      </c>
      <c r="C4" s="56" t="s">
        <v>2</v>
      </c>
      <c r="D4" s="57" t="s">
        <v>76</v>
      </c>
      <c r="E4" s="57" t="s">
        <v>32</v>
      </c>
      <c r="F4" s="58" t="s">
        <v>93</v>
      </c>
      <c r="G4" s="56" t="s">
        <v>28</v>
      </c>
    </row>
    <row r="5" spans="2:9">
      <c r="B5" s="137" t="s">
        <v>77</v>
      </c>
      <c r="C5" s="137"/>
      <c r="D5" s="137"/>
      <c r="E5" s="137"/>
      <c r="F5" s="137"/>
      <c r="G5" s="137"/>
    </row>
    <row r="6" spans="2:9">
      <c r="B6" s="61">
        <v>1</v>
      </c>
      <c r="C6" s="123" t="s">
        <v>123</v>
      </c>
      <c r="D6" s="124">
        <f>'Property, plant &amp; Equipment-I'!F10</f>
        <v>0.18164</v>
      </c>
      <c r="E6" s="124">
        <f>'Property, plant &amp; Equipment-I'!G10</f>
        <v>0</v>
      </c>
      <c r="F6" s="124">
        <f>'Property, plant &amp; Equipment-I'!H10</f>
        <v>0</v>
      </c>
      <c r="G6" s="64" t="s">
        <v>37</v>
      </c>
    </row>
    <row r="7" spans="2:9">
      <c r="B7" s="61">
        <v>2</v>
      </c>
      <c r="C7" s="62" t="s">
        <v>80</v>
      </c>
      <c r="D7" s="63">
        <f>'Non-Current Investment-II'!F11</f>
        <v>7.3677000000000001</v>
      </c>
      <c r="E7" s="63">
        <f>'Non-Current Investment-II'!J11</f>
        <v>0</v>
      </c>
      <c r="F7" s="63">
        <f>'Non-Current Investment-II'!K11</f>
        <v>0</v>
      </c>
      <c r="G7" s="60" t="s">
        <v>38</v>
      </c>
    </row>
    <row r="8" spans="2:9">
      <c r="B8" s="61">
        <v>3</v>
      </c>
      <c r="C8" s="65" t="s">
        <v>92</v>
      </c>
      <c r="D8" s="66">
        <f>'ONCFA -III'!E6</f>
        <v>41128.536339999999</v>
      </c>
      <c r="E8" s="63">
        <f>'ONCFA -III'!H6</f>
        <v>12338.560901999999</v>
      </c>
      <c r="F8" s="63">
        <f>'ONCFA -III'!I6</f>
        <v>6169.2804509999996</v>
      </c>
      <c r="G8" s="64" t="s">
        <v>39</v>
      </c>
    </row>
    <row r="9" spans="2:9">
      <c r="B9" s="61">
        <v>4</v>
      </c>
      <c r="C9" s="67" t="s">
        <v>75</v>
      </c>
      <c r="D9" s="59">
        <f>'Cash &amp; Cash Equivalents- IV'!C6</f>
        <v>0.86472000000000004</v>
      </c>
      <c r="E9" s="59">
        <f>'Cash &amp; Cash Equivalents- IV'!E6</f>
        <v>0.86472000000000004</v>
      </c>
      <c r="F9" s="59">
        <f>'Cash &amp; Cash Equivalents- IV'!F6</f>
        <v>0.86472000000000004</v>
      </c>
      <c r="G9" s="61" t="s">
        <v>40</v>
      </c>
    </row>
    <row r="10" spans="2:9">
      <c r="B10" s="135" t="s">
        <v>21</v>
      </c>
      <c r="C10" s="135"/>
      <c r="D10" s="68">
        <f>SUM(D6:D9)</f>
        <v>41136.950399999994</v>
      </c>
      <c r="E10" s="68">
        <f>SUM(E6:E9)</f>
        <v>12339.425621999999</v>
      </c>
      <c r="F10" s="68">
        <f>SUM(F6:F9)</f>
        <v>6170.1451709999992</v>
      </c>
      <c r="G10" s="69"/>
      <c r="I10" s="70"/>
    </row>
    <row r="11" spans="2:9" ht="12" customHeight="1">
      <c r="B11" s="132" t="s">
        <v>20</v>
      </c>
      <c r="C11" s="133"/>
      <c r="D11" s="133"/>
      <c r="E11" s="133"/>
      <c r="F11" s="133"/>
      <c r="G11" s="134"/>
    </row>
    <row r="12" spans="2:9" ht="207.6" customHeight="1">
      <c r="B12" s="131" t="s">
        <v>97</v>
      </c>
      <c r="C12" s="131"/>
      <c r="D12" s="131"/>
      <c r="E12" s="131"/>
      <c r="F12" s="131"/>
      <c r="G12" s="131"/>
    </row>
    <row r="13" spans="2:9" ht="33.75" customHeight="1">
      <c r="B13" s="71"/>
      <c r="C13" s="71"/>
      <c r="D13" s="71"/>
      <c r="E13" s="71"/>
      <c r="F13" s="71"/>
      <c r="G13" s="71"/>
    </row>
    <row r="14" spans="2:9" ht="23.25" customHeight="1">
      <c r="B14" s="72"/>
      <c r="C14" s="72"/>
      <c r="D14" s="72"/>
      <c r="E14" s="72"/>
      <c r="F14" s="72"/>
      <c r="G14" s="72"/>
    </row>
    <row r="15" spans="2:9" ht="36" customHeight="1">
      <c r="B15" s="71"/>
      <c r="C15" s="71"/>
      <c r="D15" s="71"/>
      <c r="E15" s="71"/>
      <c r="F15" s="71"/>
      <c r="G15" s="71"/>
    </row>
    <row r="16" spans="2:9" ht="33.75" customHeight="1">
      <c r="B16" s="71"/>
      <c r="C16" s="71"/>
      <c r="D16" s="71"/>
      <c r="E16" s="71"/>
      <c r="F16" s="71"/>
      <c r="G16" s="71"/>
    </row>
    <row r="17" spans="2:7" ht="30" customHeight="1">
      <c r="B17" s="73"/>
      <c r="C17" s="73"/>
      <c r="D17" s="73"/>
      <c r="E17" s="73"/>
      <c r="F17" s="73"/>
      <c r="G17" s="73"/>
    </row>
    <row r="18" spans="2:7" ht="48.75" customHeight="1">
      <c r="B18" s="73"/>
      <c r="C18" s="73"/>
      <c r="D18" s="73"/>
      <c r="E18" s="73"/>
      <c r="F18" s="73"/>
      <c r="G18" s="73"/>
    </row>
  </sheetData>
  <mergeCells count="6">
    <mergeCell ref="B2:G2"/>
    <mergeCell ref="B12:G12"/>
    <mergeCell ref="B11:G11"/>
    <mergeCell ref="B10:C10"/>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EC52-97F0-4973-90E8-A7F93A32DE31}">
  <dimension ref="B2:I15"/>
  <sheetViews>
    <sheetView workbookViewId="0">
      <selection activeCell="G18" sqref="G18"/>
    </sheetView>
  </sheetViews>
  <sheetFormatPr defaultRowHeight="15"/>
  <cols>
    <col min="1" max="1" width="6.42578125" customWidth="1"/>
    <col min="2" max="2" width="6.28515625" style="101" customWidth="1"/>
    <col min="3" max="3" width="19.85546875" style="102" customWidth="1"/>
    <col min="4" max="4" width="6.5703125" style="103" hidden="1" customWidth="1"/>
    <col min="5" max="5" width="14" style="104" customWidth="1"/>
    <col min="6" max="8" width="12.28515625" style="104" customWidth="1"/>
    <col min="9" max="9" width="17.5703125" style="104" customWidth="1"/>
    <col min="10" max="10" width="25.42578125" customWidth="1"/>
    <col min="12" max="12" width="10" bestFit="1" customWidth="1"/>
  </cols>
  <sheetData>
    <row r="2" spans="2:9" ht="15" customHeight="1">
      <c r="B2" s="138" t="s">
        <v>128</v>
      </c>
      <c r="C2" s="138"/>
      <c r="D2" s="138"/>
      <c r="E2" s="138"/>
      <c r="F2" s="138"/>
      <c r="G2" s="138"/>
      <c r="H2" s="138"/>
      <c r="I2" s="138"/>
    </row>
    <row r="3" spans="2:9" ht="48" customHeight="1">
      <c r="B3" s="105" t="s">
        <v>27</v>
      </c>
      <c r="C3" s="105" t="s">
        <v>129</v>
      </c>
      <c r="D3" s="106"/>
      <c r="E3" s="107" t="s">
        <v>130</v>
      </c>
      <c r="F3" s="107" t="s">
        <v>131</v>
      </c>
      <c r="G3" s="107" t="s">
        <v>132</v>
      </c>
      <c r="H3" s="107" t="s">
        <v>95</v>
      </c>
      <c r="I3" s="107" t="s">
        <v>22</v>
      </c>
    </row>
    <row r="4" spans="2:9" ht="18" customHeight="1">
      <c r="B4" s="139" t="s">
        <v>133</v>
      </c>
      <c r="C4" s="140"/>
      <c r="D4" s="140"/>
      <c r="E4" s="140"/>
      <c r="F4" s="140"/>
      <c r="G4" s="140"/>
      <c r="H4" s="140"/>
      <c r="I4" s="141"/>
    </row>
    <row r="5" spans="2:9" ht="35.25" customHeight="1">
      <c r="B5" s="108"/>
      <c r="C5" s="109" t="s">
        <v>134</v>
      </c>
      <c r="D5" s="109"/>
      <c r="E5" s="125">
        <f>E10</f>
        <v>3.3064100000000001</v>
      </c>
      <c r="F5" s="126">
        <f>F10</f>
        <v>0.18164</v>
      </c>
      <c r="G5" s="127">
        <v>0</v>
      </c>
      <c r="H5" s="127">
        <v>0</v>
      </c>
      <c r="I5" s="109"/>
    </row>
    <row r="6" spans="2:9" s="102" customFormat="1">
      <c r="B6" s="142"/>
      <c r="C6" s="143"/>
      <c r="D6" s="143"/>
      <c r="E6" s="143"/>
      <c r="F6" s="143"/>
      <c r="G6" s="143"/>
      <c r="H6" s="143"/>
      <c r="I6" s="144"/>
    </row>
    <row r="7" spans="2:9" s="102" customFormat="1" ht="15" customHeight="1">
      <c r="B7" s="110" t="s">
        <v>135</v>
      </c>
      <c r="C7" s="111" t="s">
        <v>138</v>
      </c>
      <c r="D7" s="112" t="s">
        <v>136</v>
      </c>
      <c r="E7" s="128">
        <f>35500/10^5</f>
        <v>0.35499999999999998</v>
      </c>
      <c r="F7" s="128">
        <f>1897/10^5</f>
        <v>1.8970000000000001E-2</v>
      </c>
      <c r="G7" s="128">
        <v>0</v>
      </c>
      <c r="H7" s="128">
        <f>G7</f>
        <v>0</v>
      </c>
      <c r="I7" s="145" t="s">
        <v>149</v>
      </c>
    </row>
    <row r="8" spans="2:9" s="102" customFormat="1">
      <c r="B8" s="110" t="s">
        <v>137</v>
      </c>
      <c r="C8" s="111" t="s">
        <v>150</v>
      </c>
      <c r="D8" s="112" t="s">
        <v>136</v>
      </c>
      <c r="E8" s="128">
        <f>7500/10^5</f>
        <v>7.4999999999999997E-2</v>
      </c>
      <c r="F8" s="128">
        <f>1885/10^5</f>
        <v>1.8849999999999999E-2</v>
      </c>
      <c r="G8" s="128">
        <v>0</v>
      </c>
      <c r="H8" s="128">
        <f>G8</f>
        <v>0</v>
      </c>
      <c r="I8" s="145"/>
    </row>
    <row r="9" spans="2:9" s="102" customFormat="1" ht="30">
      <c r="B9" s="110" t="s">
        <v>139</v>
      </c>
      <c r="C9" s="111" t="s">
        <v>151</v>
      </c>
      <c r="D9" s="112" t="s">
        <v>136</v>
      </c>
      <c r="E9" s="128">
        <f>287641/10^5</f>
        <v>2.8764099999999999</v>
      </c>
      <c r="F9" s="128">
        <f>14382/10^5</f>
        <v>0.14382</v>
      </c>
      <c r="G9" s="128">
        <v>0</v>
      </c>
      <c r="H9" s="128">
        <f t="shared" ref="H9" si="0">G9</f>
        <v>0</v>
      </c>
      <c r="I9" s="146"/>
    </row>
    <row r="10" spans="2:9">
      <c r="B10" s="113"/>
      <c r="C10" s="110" t="s">
        <v>21</v>
      </c>
      <c r="D10" s="114"/>
      <c r="E10" s="114">
        <f>SUM(E6:E9)</f>
        <v>3.3064100000000001</v>
      </c>
      <c r="F10" s="114">
        <f>SUM(F6:F9)</f>
        <v>0.18164</v>
      </c>
      <c r="G10" s="114">
        <f>SUM(G6:G9)</f>
        <v>0</v>
      </c>
      <c r="H10" s="114">
        <f>SUM(H8:H9)</f>
        <v>0</v>
      </c>
      <c r="I10" s="115"/>
    </row>
    <row r="11" spans="2:9" hidden="1">
      <c r="B11" s="118" t="s">
        <v>140</v>
      </c>
      <c r="C11" s="121"/>
      <c r="D11" s="121"/>
      <c r="E11" s="121"/>
      <c r="F11" s="121"/>
      <c r="G11" s="121"/>
      <c r="H11" s="121"/>
      <c r="I11" s="119"/>
    </row>
    <row r="12" spans="2:9" ht="15" hidden="1" customHeight="1">
      <c r="B12" s="116" t="s">
        <v>141</v>
      </c>
      <c r="C12" s="122"/>
      <c r="D12" s="122"/>
      <c r="E12" s="122"/>
      <c r="F12" s="122"/>
      <c r="G12" s="122"/>
      <c r="H12" s="122"/>
      <c r="I12" s="117"/>
    </row>
    <row r="13" spans="2:9" ht="15" hidden="1" customHeight="1">
      <c r="B13" s="116" t="s">
        <v>152</v>
      </c>
      <c r="C13" s="122"/>
      <c r="D13" s="122"/>
      <c r="E13" s="122"/>
      <c r="F13" s="122"/>
      <c r="G13" s="122"/>
      <c r="H13" s="122"/>
      <c r="I13" s="117"/>
    </row>
    <row r="14" spans="2:9" ht="32.25" hidden="1" customHeight="1">
      <c r="B14" s="116" t="s">
        <v>153</v>
      </c>
      <c r="C14" s="122"/>
      <c r="D14" s="122"/>
      <c r="E14" s="122"/>
      <c r="F14" s="122"/>
      <c r="G14" s="122"/>
      <c r="H14" s="122"/>
      <c r="I14" s="117"/>
    </row>
    <row r="15" spans="2:9" ht="46.5" hidden="1" customHeight="1">
      <c r="B15" s="116" t="s">
        <v>154</v>
      </c>
      <c r="C15" s="122"/>
      <c r="D15" s="122"/>
      <c r="E15" s="122"/>
      <c r="F15" s="122"/>
      <c r="G15" s="122"/>
      <c r="H15" s="122"/>
      <c r="I15" s="117"/>
    </row>
  </sheetData>
  <mergeCells count="4">
    <mergeCell ref="B2:I2"/>
    <mergeCell ref="B4:I4"/>
    <mergeCell ref="B6:I6"/>
    <mergeCell ref="I7:I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98"/>
  <sheetViews>
    <sheetView zoomScaleNormal="100" workbookViewId="0">
      <pane ySplit="4" topLeftCell="A8" activePane="bottomLeft" state="frozen"/>
      <selection pane="bottomLeft" activeCell="D8" sqref="D8"/>
    </sheetView>
  </sheetViews>
  <sheetFormatPr defaultColWidth="9.140625" defaultRowHeight="12"/>
  <cols>
    <col min="1" max="1" width="9.140625" style="28"/>
    <col min="2" max="2" width="5.5703125" style="24" bestFit="1" customWidth="1"/>
    <col min="3" max="3" width="13" style="49" hidden="1" customWidth="1"/>
    <col min="4" max="4" width="25" style="24" customWidth="1"/>
    <col min="5" max="5" width="13.28515625" style="24" hidden="1" customWidth="1"/>
    <col min="6" max="6" width="16.85546875" style="24" customWidth="1"/>
    <col min="7" max="7" width="12" style="24" hidden="1" customWidth="1"/>
    <col min="8" max="8" width="11.85546875" style="24" hidden="1" customWidth="1"/>
    <col min="9" max="9" width="12.7109375" style="24" hidden="1" customWidth="1"/>
    <col min="10" max="10" width="15.85546875" style="24" customWidth="1"/>
    <col min="11" max="11" width="17.140625" style="24" customWidth="1"/>
    <col min="12" max="12" width="56.5703125" style="28" customWidth="1"/>
    <col min="13" max="14" width="8" style="28" bestFit="1" customWidth="1"/>
    <col min="15" max="16" width="18" style="28" customWidth="1"/>
    <col min="17" max="16384" width="9.140625" style="28"/>
  </cols>
  <sheetData>
    <row r="2" spans="2:14">
      <c r="B2" s="153" t="s">
        <v>81</v>
      </c>
      <c r="C2" s="154"/>
      <c r="D2" s="154"/>
      <c r="E2" s="154"/>
      <c r="F2" s="154"/>
      <c r="G2" s="154"/>
      <c r="H2" s="154"/>
      <c r="I2" s="154"/>
      <c r="J2" s="154"/>
      <c r="K2" s="154"/>
      <c r="L2" s="155"/>
    </row>
    <row r="3" spans="2:14">
      <c r="B3" s="156" t="str">
        <f>SUMMARY!B3</f>
        <v>Details as on 31st March 2022</v>
      </c>
      <c r="C3" s="157"/>
      <c r="D3" s="157"/>
      <c r="E3" s="157"/>
      <c r="F3" s="157"/>
      <c r="G3" s="157"/>
      <c r="H3" s="157"/>
      <c r="I3" s="157"/>
      <c r="J3" s="157"/>
      <c r="K3" s="157"/>
      <c r="L3" s="158"/>
    </row>
    <row r="4" spans="2:14" ht="54.75" customHeight="1">
      <c r="B4" s="41" t="s">
        <v>27</v>
      </c>
      <c r="C4" s="41" t="s">
        <v>82</v>
      </c>
      <c r="D4" s="41" t="s">
        <v>83</v>
      </c>
      <c r="E4" s="41" t="s">
        <v>89</v>
      </c>
      <c r="F4" s="41" t="s">
        <v>84</v>
      </c>
      <c r="G4" s="41" t="s">
        <v>85</v>
      </c>
      <c r="H4" s="41" t="s">
        <v>107</v>
      </c>
      <c r="I4" s="41" t="s">
        <v>86</v>
      </c>
      <c r="J4" s="41" t="s">
        <v>33</v>
      </c>
      <c r="K4" s="41" t="s">
        <v>94</v>
      </c>
      <c r="L4" s="41" t="s">
        <v>22</v>
      </c>
    </row>
    <row r="5" spans="2:14">
      <c r="B5" s="159" t="str">
        <f>SUMMARY!B5</f>
        <v>Figures in INR Lakhs</v>
      </c>
      <c r="C5" s="160"/>
      <c r="D5" s="160"/>
      <c r="E5" s="160"/>
      <c r="F5" s="160"/>
      <c r="G5" s="160"/>
      <c r="H5" s="160"/>
      <c r="I5" s="160"/>
      <c r="J5" s="160"/>
      <c r="K5" s="160"/>
      <c r="L5" s="161"/>
    </row>
    <row r="6" spans="2:14" ht="15" customHeight="1">
      <c r="B6" s="100"/>
      <c r="C6" s="147" t="s">
        <v>87</v>
      </c>
      <c r="D6" s="99" t="s">
        <v>124</v>
      </c>
      <c r="E6" s="81"/>
      <c r="F6" s="81"/>
      <c r="G6" s="81"/>
      <c r="H6" s="81"/>
      <c r="I6" s="81"/>
      <c r="J6" s="97"/>
      <c r="K6" s="97"/>
      <c r="L6" s="98"/>
    </row>
    <row r="7" spans="2:14" ht="108">
      <c r="B7" s="42">
        <v>1</v>
      </c>
      <c r="C7" s="148"/>
      <c r="D7" s="43" t="s">
        <v>103</v>
      </c>
      <c r="E7" s="42" t="s">
        <v>88</v>
      </c>
      <c r="F7" s="83">
        <v>6</v>
      </c>
      <c r="G7" s="44">
        <v>60000</v>
      </c>
      <c r="H7" s="84">
        <v>-76076.114938333325</v>
      </c>
      <c r="I7" s="45" t="s">
        <v>74</v>
      </c>
      <c r="J7" s="95" t="s">
        <v>35</v>
      </c>
      <c r="K7" s="95" t="s">
        <v>35</v>
      </c>
      <c r="L7" s="50" t="s">
        <v>143</v>
      </c>
      <c r="M7" s="25"/>
      <c r="N7" s="25"/>
    </row>
    <row r="8" spans="2:14" ht="48">
      <c r="B8" s="42">
        <v>2</v>
      </c>
      <c r="C8" s="148"/>
      <c r="D8" s="43" t="s">
        <v>106</v>
      </c>
      <c r="E8" s="42" t="s">
        <v>88</v>
      </c>
      <c r="F8" s="83">
        <v>1E-3</v>
      </c>
      <c r="G8" s="84">
        <v>10</v>
      </c>
      <c r="H8" s="85">
        <v>3522</v>
      </c>
      <c r="I8" s="45" t="s">
        <v>74</v>
      </c>
      <c r="J8" s="93" t="s">
        <v>122</v>
      </c>
      <c r="K8" s="93" t="s">
        <v>122</v>
      </c>
      <c r="L8" s="50" t="s">
        <v>144</v>
      </c>
      <c r="M8" s="25"/>
      <c r="N8" s="25"/>
    </row>
    <row r="9" spans="2:14" ht="108">
      <c r="B9" s="42">
        <v>3</v>
      </c>
      <c r="C9" s="148"/>
      <c r="D9" s="43" t="s">
        <v>104</v>
      </c>
      <c r="E9" s="42" t="s">
        <v>88</v>
      </c>
      <c r="F9" s="83">
        <v>1</v>
      </c>
      <c r="G9" s="44">
        <v>10000</v>
      </c>
      <c r="H9" s="51" t="s">
        <v>35</v>
      </c>
      <c r="I9" s="45" t="s">
        <v>74</v>
      </c>
      <c r="J9" s="93" t="s">
        <v>122</v>
      </c>
      <c r="K9" s="93" t="s">
        <v>122</v>
      </c>
      <c r="L9" s="50" t="s">
        <v>143</v>
      </c>
      <c r="M9" s="94"/>
      <c r="N9" s="25"/>
    </row>
    <row r="10" spans="2:14" ht="84">
      <c r="B10" s="42">
        <v>4</v>
      </c>
      <c r="C10" s="148"/>
      <c r="D10" s="43" t="s">
        <v>105</v>
      </c>
      <c r="E10" s="42" t="s">
        <v>88</v>
      </c>
      <c r="F10" s="83">
        <v>0.36670000000000003</v>
      </c>
      <c r="G10" s="44">
        <v>3667</v>
      </c>
      <c r="H10" s="51" t="s">
        <v>35</v>
      </c>
      <c r="I10" s="45" t="s">
        <v>74</v>
      </c>
      <c r="J10" s="93" t="s">
        <v>122</v>
      </c>
      <c r="K10" s="93" t="s">
        <v>122</v>
      </c>
      <c r="L10" s="50" t="s">
        <v>146</v>
      </c>
      <c r="M10" s="94"/>
      <c r="N10" s="25"/>
    </row>
    <row r="11" spans="2:14">
      <c r="B11" s="162" t="s">
        <v>26</v>
      </c>
      <c r="C11" s="163"/>
      <c r="D11" s="164"/>
      <c r="E11" s="53"/>
      <c r="F11" s="46">
        <f>SUM(F7:F10)</f>
        <v>7.3677000000000001</v>
      </c>
      <c r="G11" s="46">
        <f>SUM(G7:G10)</f>
        <v>73677</v>
      </c>
      <c r="H11" s="46"/>
      <c r="I11" s="47"/>
      <c r="J11" s="96">
        <f>SUM(J7:J10)</f>
        <v>0</v>
      </c>
      <c r="K11" s="96">
        <f>SUM(K7:K10)</f>
        <v>0</v>
      </c>
      <c r="L11" s="48"/>
    </row>
    <row r="12" spans="2:14">
      <c r="B12" s="149" t="str">
        <f>[1]SUMMARY!B12</f>
        <v>REMARKS &amp; NOTES:-</v>
      </c>
      <c r="C12" s="150"/>
      <c r="D12" s="150"/>
      <c r="E12" s="150"/>
      <c r="F12" s="150"/>
      <c r="G12" s="150"/>
      <c r="H12" s="150"/>
      <c r="I12" s="150"/>
      <c r="J12" s="150"/>
      <c r="K12" s="150"/>
      <c r="L12" s="151"/>
    </row>
    <row r="13" spans="2:14" ht="100.5" customHeight="1">
      <c r="B13" s="152" t="s">
        <v>125</v>
      </c>
      <c r="C13" s="152"/>
      <c r="D13" s="152"/>
      <c r="E13" s="152"/>
      <c r="F13" s="152"/>
      <c r="G13" s="152"/>
      <c r="H13" s="152"/>
      <c r="I13" s="152"/>
      <c r="J13" s="152"/>
      <c r="K13" s="152"/>
      <c r="L13" s="152"/>
    </row>
    <row r="14" spans="2:14">
      <c r="B14" s="35"/>
      <c r="C14" s="35"/>
      <c r="D14" s="35"/>
      <c r="E14" s="35"/>
      <c r="F14" s="35"/>
      <c r="G14" s="35"/>
      <c r="H14" s="35"/>
      <c r="I14" s="35"/>
      <c r="J14" s="35"/>
      <c r="K14" s="35"/>
      <c r="L14" s="35"/>
    </row>
    <row r="15" spans="2:14">
      <c r="B15" s="35"/>
      <c r="C15" s="35"/>
      <c r="D15" s="35"/>
      <c r="E15" s="35"/>
      <c r="F15" s="35"/>
      <c r="G15" s="35"/>
      <c r="H15" s="35"/>
      <c r="I15" s="35"/>
      <c r="J15" s="35"/>
      <c r="K15" s="35"/>
      <c r="L15" s="35"/>
    </row>
    <row r="16" spans="2:14">
      <c r="B16" s="35"/>
      <c r="C16" s="35"/>
      <c r="D16" s="35">
        <v>100000</v>
      </c>
      <c r="E16" s="35"/>
      <c r="F16" s="35"/>
      <c r="G16" s="35"/>
      <c r="H16" s="35"/>
      <c r="I16" s="35"/>
      <c r="J16" s="35"/>
      <c r="K16" s="35"/>
      <c r="L16" s="35"/>
    </row>
    <row r="17" spans="2:12">
      <c r="B17" s="35"/>
      <c r="C17" s="35"/>
      <c r="D17" s="35"/>
      <c r="E17" s="35"/>
      <c r="F17" s="35"/>
      <c r="G17" s="35"/>
      <c r="H17" s="35"/>
      <c r="I17" s="35"/>
      <c r="J17" s="35"/>
      <c r="K17" s="35"/>
      <c r="L17" s="35"/>
    </row>
    <row r="18" spans="2:12">
      <c r="B18" s="28"/>
      <c r="C18" s="28"/>
      <c r="D18" s="28"/>
      <c r="E18" s="28"/>
      <c r="F18" s="28"/>
      <c r="G18" s="28"/>
      <c r="H18" s="28"/>
      <c r="I18" s="28"/>
      <c r="J18" s="28"/>
      <c r="K18" s="28"/>
    </row>
    <row r="19" spans="2:12">
      <c r="B19" s="28"/>
      <c r="C19" s="28"/>
      <c r="D19" s="28"/>
      <c r="E19" s="28"/>
      <c r="F19" s="28"/>
      <c r="G19" s="28"/>
      <c r="H19" s="28"/>
      <c r="I19" s="28"/>
      <c r="J19" s="28"/>
      <c r="K19" s="28"/>
    </row>
    <row r="20" spans="2:12">
      <c r="B20" s="28"/>
      <c r="C20" s="28"/>
      <c r="D20" s="28"/>
      <c r="E20" s="28"/>
      <c r="F20" s="28"/>
      <c r="G20" s="28"/>
      <c r="H20" s="28"/>
      <c r="I20" s="28"/>
      <c r="J20" s="28"/>
      <c r="K20" s="28"/>
    </row>
    <row r="21" spans="2:12">
      <c r="B21" s="28"/>
      <c r="C21" s="28"/>
      <c r="D21" s="28"/>
      <c r="E21" s="28"/>
      <c r="F21" s="28"/>
      <c r="G21" s="28"/>
      <c r="H21" s="28"/>
      <c r="I21" s="28"/>
      <c r="J21" s="28"/>
      <c r="K21" s="28"/>
    </row>
    <row r="22" spans="2:12">
      <c r="B22" s="28"/>
      <c r="C22" s="28"/>
      <c r="D22" s="28"/>
      <c r="E22" s="28"/>
      <c r="F22" s="28"/>
      <c r="G22" s="28"/>
      <c r="H22" s="28"/>
      <c r="I22" s="28"/>
      <c r="J22" s="28"/>
      <c r="K22" s="28"/>
    </row>
    <row r="23" spans="2:12">
      <c r="B23" s="28"/>
      <c r="C23" s="28"/>
      <c r="D23" s="28"/>
      <c r="E23" s="28"/>
      <c r="F23" s="28"/>
      <c r="G23" s="28"/>
      <c r="H23" s="28"/>
      <c r="I23" s="28"/>
      <c r="J23" s="28"/>
      <c r="K23" s="28"/>
    </row>
    <row r="24" spans="2:12">
      <c r="B24" s="28"/>
      <c r="C24" s="28"/>
      <c r="D24" s="28"/>
      <c r="E24" s="28"/>
      <c r="F24" s="28"/>
      <c r="G24" s="28"/>
      <c r="H24" s="28"/>
      <c r="I24" s="28"/>
      <c r="J24" s="28"/>
      <c r="K24" s="28"/>
    </row>
    <row r="25" spans="2:12">
      <c r="B25" s="28"/>
      <c r="C25" s="28"/>
      <c r="D25" s="28"/>
      <c r="E25" s="28"/>
      <c r="F25" s="28"/>
      <c r="G25" s="28"/>
      <c r="H25" s="28"/>
      <c r="I25" s="28"/>
      <c r="J25" s="28"/>
      <c r="K25" s="28"/>
    </row>
    <row r="26" spans="2:12">
      <c r="B26" s="28"/>
      <c r="C26" s="28"/>
      <c r="D26" s="28"/>
      <c r="E26" s="28"/>
      <c r="F26" s="28"/>
      <c r="G26" s="28"/>
      <c r="H26" s="28"/>
      <c r="I26" s="28"/>
      <c r="J26" s="28"/>
      <c r="K26" s="28"/>
    </row>
    <row r="27" spans="2:12">
      <c r="B27" s="28"/>
      <c r="C27" s="28"/>
      <c r="D27" s="28"/>
      <c r="E27" s="28"/>
      <c r="F27" s="28"/>
      <c r="G27" s="28"/>
      <c r="H27" s="28"/>
      <c r="I27" s="28"/>
      <c r="J27" s="28"/>
      <c r="K27" s="28"/>
    </row>
    <row r="28" spans="2:12">
      <c r="B28" s="28"/>
      <c r="C28" s="28"/>
      <c r="D28" s="28"/>
      <c r="E28" s="28"/>
      <c r="F28" s="28"/>
      <c r="G28" s="28"/>
      <c r="H28" s="28"/>
      <c r="I28" s="28"/>
      <c r="J28" s="28"/>
      <c r="K28" s="28"/>
    </row>
    <row r="29" spans="2:12">
      <c r="B29" s="28"/>
      <c r="C29" s="28"/>
      <c r="D29" s="28"/>
      <c r="E29" s="28"/>
      <c r="F29" s="28"/>
      <c r="G29" s="28"/>
      <c r="H29" s="28"/>
      <c r="I29" s="28"/>
      <c r="J29" s="28"/>
      <c r="K29" s="28"/>
    </row>
    <row r="30" spans="2:12">
      <c r="B30" s="28"/>
      <c r="C30" s="28"/>
      <c r="D30" s="28"/>
      <c r="E30" s="28"/>
      <c r="F30" s="28"/>
      <c r="G30" s="28"/>
      <c r="H30" s="28"/>
      <c r="I30" s="28"/>
      <c r="J30" s="28"/>
      <c r="K30" s="28"/>
    </row>
    <row r="31" spans="2:12">
      <c r="B31" s="28"/>
      <c r="C31" s="28"/>
      <c r="D31" s="28"/>
      <c r="E31" s="28"/>
      <c r="F31" s="28"/>
      <c r="G31" s="28"/>
      <c r="H31" s="28"/>
      <c r="I31" s="28"/>
      <c r="J31" s="28"/>
      <c r="K31" s="28"/>
    </row>
    <row r="32" spans="2:12">
      <c r="B32" s="28"/>
      <c r="C32" s="28"/>
      <c r="D32" s="28"/>
      <c r="E32" s="28"/>
      <c r="F32" s="28"/>
      <c r="G32" s="28"/>
      <c r="H32" s="28"/>
      <c r="I32" s="28"/>
      <c r="J32" s="28"/>
      <c r="K32" s="28"/>
    </row>
    <row r="33" s="28" customFormat="1"/>
    <row r="34" s="28" customFormat="1"/>
    <row r="35" s="28" customFormat="1"/>
    <row r="36" s="28" customFormat="1"/>
    <row r="37" s="28" customFormat="1"/>
    <row r="38" s="28" customFormat="1"/>
    <row r="39" s="28" customFormat="1"/>
    <row r="40" s="28" customFormat="1"/>
    <row r="41" s="28" customFormat="1"/>
    <row r="42" s="28" customFormat="1"/>
    <row r="43" s="28" customFormat="1"/>
    <row r="44" s="28" customFormat="1"/>
    <row r="45" s="28" customFormat="1"/>
    <row r="46" s="28" customFormat="1"/>
    <row r="47" s="28" customFormat="1"/>
    <row r="48"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sheetData>
  <mergeCells count="7">
    <mergeCell ref="C6:C10"/>
    <mergeCell ref="B12:L12"/>
    <mergeCell ref="B13:L13"/>
    <mergeCell ref="B2:L2"/>
    <mergeCell ref="B3:L3"/>
    <mergeCell ref="B5:L5"/>
    <mergeCell ref="B11:D11"/>
  </mergeCells>
  <pageMargins left="0.31496062992125984" right="0.11811023622047245" top="0.74803149606299213" bottom="0.74803149606299213" header="0.31496062992125984" footer="0.31496062992125984"/>
  <pageSetup scale="75"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1"/>
  <sheetViews>
    <sheetView workbookViewId="0">
      <selection activeCell="L6" sqref="L6"/>
    </sheetView>
  </sheetViews>
  <sheetFormatPr defaultRowHeight="15"/>
  <cols>
    <col min="2" max="2" width="4.7109375" bestFit="1" customWidth="1"/>
    <col min="3" max="3" width="26.85546875" bestFit="1" customWidth="1"/>
    <col min="4" max="4" width="16.28515625" hidden="1" customWidth="1"/>
    <col min="5" max="5" width="18.140625" customWidth="1"/>
    <col min="6" max="6" width="14.140625" hidden="1" customWidth="1"/>
    <col min="7" max="7" width="17" hidden="1" customWidth="1"/>
    <col min="8" max="9" width="17.28515625" customWidth="1"/>
    <col min="10" max="10" width="60.140625" customWidth="1"/>
  </cols>
  <sheetData>
    <row r="1" spans="2:12">
      <c r="B1" s="153" t="s">
        <v>90</v>
      </c>
      <c r="C1" s="154"/>
      <c r="D1" s="154"/>
      <c r="E1" s="154"/>
      <c r="F1" s="154"/>
      <c r="G1" s="154"/>
      <c r="H1" s="154"/>
      <c r="I1" s="154"/>
      <c r="J1" s="165"/>
    </row>
    <row r="2" spans="2:12">
      <c r="B2" s="159" t="str">
        <f>SUMMARY!B3</f>
        <v>Details as on 31st March 2022</v>
      </c>
      <c r="C2" s="160"/>
      <c r="D2" s="160"/>
      <c r="E2" s="160"/>
      <c r="F2" s="160"/>
      <c r="G2" s="160"/>
      <c r="H2" s="160"/>
      <c r="I2" s="160"/>
      <c r="J2" s="166"/>
    </row>
    <row r="3" spans="2:12" ht="36">
      <c r="B3" s="41" t="s">
        <v>0</v>
      </c>
      <c r="C3" s="41" t="s">
        <v>29</v>
      </c>
      <c r="D3" s="41" t="s">
        <v>91</v>
      </c>
      <c r="E3" s="75" t="s">
        <v>73</v>
      </c>
      <c r="F3" s="41" t="s">
        <v>34</v>
      </c>
      <c r="G3" s="41" t="s">
        <v>30</v>
      </c>
      <c r="H3" s="41" t="s">
        <v>33</v>
      </c>
      <c r="I3" s="41" t="s">
        <v>95</v>
      </c>
      <c r="J3" s="41" t="s">
        <v>22</v>
      </c>
    </row>
    <row r="4" spans="2:12">
      <c r="B4" s="159" t="str">
        <f>SUMMARY!B5</f>
        <v>Figures in INR Lakhs</v>
      </c>
      <c r="C4" s="160"/>
      <c r="D4" s="160"/>
      <c r="E4" s="160"/>
      <c r="F4" s="160"/>
      <c r="G4" s="160"/>
      <c r="H4" s="160"/>
      <c r="I4" s="160"/>
      <c r="J4" s="166"/>
    </row>
    <row r="5" spans="2:12" ht="97.5" customHeight="1">
      <c r="B5" s="76">
        <v>1</v>
      </c>
      <c r="C5" s="43" t="s">
        <v>100</v>
      </c>
      <c r="D5" s="42" t="s">
        <v>101</v>
      </c>
      <c r="E5" s="77">
        <v>41128.536339999999</v>
      </c>
      <c r="F5" s="42" t="s">
        <v>36</v>
      </c>
      <c r="G5" s="42" t="s">
        <v>36</v>
      </c>
      <c r="H5" s="77">
        <f>E5*K5</f>
        <v>12338.560901999999</v>
      </c>
      <c r="I5" s="77">
        <f>E5*L5</f>
        <v>6169.2804509999996</v>
      </c>
      <c r="J5" s="43" t="s">
        <v>155</v>
      </c>
      <c r="K5" s="82">
        <v>0.3</v>
      </c>
      <c r="L5" s="82">
        <v>0.15</v>
      </c>
    </row>
    <row r="6" spans="2:12">
      <c r="B6" s="78"/>
      <c r="C6" s="79"/>
      <c r="D6" s="74" t="s">
        <v>25</v>
      </c>
      <c r="E6" s="46">
        <f>SUM(E5:E5)</f>
        <v>41128.536339999999</v>
      </c>
      <c r="F6" s="80"/>
      <c r="G6" s="80"/>
      <c r="H6" s="46">
        <f>SUM(H5)</f>
        <v>12338.560901999999</v>
      </c>
      <c r="I6" s="46">
        <f>SUM(I5)</f>
        <v>6169.2804509999996</v>
      </c>
      <c r="J6" s="78"/>
    </row>
    <row r="7" spans="2:12">
      <c r="B7" s="167" t="str">
        <f>[2]SUMMARY!B15</f>
        <v>Total</v>
      </c>
      <c r="C7" s="168"/>
      <c r="D7" s="168"/>
      <c r="E7" s="168"/>
      <c r="F7" s="168"/>
      <c r="G7" s="168"/>
      <c r="H7" s="168"/>
      <c r="I7" s="168"/>
      <c r="J7" s="169"/>
    </row>
    <row r="8" spans="2:12" ht="93" customHeight="1">
      <c r="B8" s="152" t="s">
        <v>102</v>
      </c>
      <c r="C8" s="152"/>
      <c r="D8" s="152"/>
      <c r="E8" s="152"/>
      <c r="F8" s="152"/>
      <c r="G8" s="152"/>
      <c r="H8" s="152"/>
      <c r="I8" s="152"/>
      <c r="J8" s="152"/>
    </row>
    <row r="11" spans="2:12">
      <c r="E11" s="77">
        <v>100000</v>
      </c>
    </row>
  </sheetData>
  <mergeCells count="5">
    <mergeCell ref="B1:J1"/>
    <mergeCell ref="B2:J2"/>
    <mergeCell ref="B4:J4"/>
    <mergeCell ref="B7:J7"/>
    <mergeCell ref="B8:J8"/>
  </mergeCells>
  <dataValidations disablePrompts="1" count="1">
    <dataValidation type="list" allowBlank="1" showInputMessage="1" showErrorMessage="1" sqref="G6" xr:uid="{00000000-0002-0000-0400-000000000000}">
      <formula1>"On follow up party says it will be realised soon, Dispute in offered services, Dispute in Invoicing, Pending without reason, Unfairly held up by the party "</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zoomScaleNormal="100" workbookViewId="0">
      <pane ySplit="3" topLeftCell="A4" activePane="bottomLeft" state="frozen"/>
      <selection pane="bottomLeft" sqref="A1:G6"/>
    </sheetView>
  </sheetViews>
  <sheetFormatPr defaultColWidth="36.28515625" defaultRowHeight="12"/>
  <cols>
    <col min="1" max="1" width="6.7109375" style="30" bestFit="1" customWidth="1"/>
    <col min="2" max="2" width="35.28515625" style="30" bestFit="1" customWidth="1"/>
    <col min="3" max="3" width="16" style="30" customWidth="1"/>
    <col min="4" max="4" width="13.5703125" style="30" hidden="1" customWidth="1"/>
    <col min="5" max="5" width="15.140625" style="30" customWidth="1"/>
    <col min="6" max="6" width="15" style="30" bestFit="1" customWidth="1"/>
    <col min="7" max="7" width="68.28515625" style="30" bestFit="1" customWidth="1"/>
    <col min="8" max="10" width="8" style="30" bestFit="1" customWidth="1"/>
    <col min="11" max="16384" width="36.28515625" style="30"/>
  </cols>
  <sheetData>
    <row r="1" spans="1:10">
      <c r="A1" s="170" t="s">
        <v>79</v>
      </c>
      <c r="B1" s="171"/>
      <c r="C1" s="171"/>
      <c r="D1" s="171"/>
      <c r="E1" s="171"/>
      <c r="F1" s="171"/>
      <c r="G1" s="172"/>
    </row>
    <row r="2" spans="1:10">
      <c r="A2" s="174" t="str">
        <f>SUMMARY!B3</f>
        <v>Details as on 31st March 2022</v>
      </c>
      <c r="B2" s="175"/>
      <c r="C2" s="175"/>
      <c r="D2" s="175"/>
      <c r="E2" s="175"/>
      <c r="F2" s="175"/>
      <c r="G2" s="176"/>
    </row>
    <row r="3" spans="1:10" ht="39" customHeight="1">
      <c r="A3" s="20" t="s">
        <v>23</v>
      </c>
      <c r="B3" s="20" t="s">
        <v>72</v>
      </c>
      <c r="C3" s="21" t="s">
        <v>31</v>
      </c>
      <c r="D3" s="21" t="s">
        <v>24</v>
      </c>
      <c r="E3" s="34" t="str">
        <f>'ONCFA -III'!H3</f>
        <v>Fair Value Assessment</v>
      </c>
      <c r="F3" s="34" t="str">
        <f>'ONCFA -III'!I3</f>
        <v>Realizable Value Assessment</v>
      </c>
      <c r="G3" s="21" t="s">
        <v>22</v>
      </c>
    </row>
    <row r="4" spans="1:10">
      <c r="A4" s="177" t="str">
        <f>SUMMARY!B5</f>
        <v>Figures in INR Lakhs</v>
      </c>
      <c r="B4" s="178"/>
      <c r="C4" s="178"/>
      <c r="D4" s="178"/>
      <c r="E4" s="178"/>
      <c r="F4" s="178"/>
      <c r="G4" s="179"/>
    </row>
    <row r="5" spans="1:10" ht="156">
      <c r="A5" s="40">
        <v>1</v>
      </c>
      <c r="B5" s="37" t="s">
        <v>98</v>
      </c>
      <c r="C5" s="39">
        <v>0.86472000000000004</v>
      </c>
      <c r="D5" s="38" t="s">
        <v>78</v>
      </c>
      <c r="E5" s="39">
        <f>+C5*H5</f>
        <v>0.86472000000000004</v>
      </c>
      <c r="F5" s="36">
        <f>+C5*I5</f>
        <v>0.86472000000000004</v>
      </c>
      <c r="G5" s="52" t="s">
        <v>145</v>
      </c>
      <c r="H5" s="31">
        <v>1</v>
      </c>
      <c r="I5" s="31">
        <v>1</v>
      </c>
      <c r="J5" s="31">
        <v>1</v>
      </c>
    </row>
    <row r="6" spans="1:10">
      <c r="A6" s="32" t="s">
        <v>26</v>
      </c>
      <c r="B6" s="33"/>
      <c r="C6" s="27">
        <f>SUM(C5:C5)</f>
        <v>0.86472000000000004</v>
      </c>
      <c r="D6" s="27"/>
      <c r="E6" s="27">
        <f>SUM(E5:E5)</f>
        <v>0.86472000000000004</v>
      </c>
      <c r="F6" s="27">
        <f>SUM(F5:F5)</f>
        <v>0.86472000000000004</v>
      </c>
      <c r="G6" s="22"/>
      <c r="I6" s="29"/>
    </row>
    <row r="7" spans="1:10">
      <c r="A7" s="180" t="str">
        <f>SUMMARY!B11</f>
        <v>REMARKS &amp; NOTES:-</v>
      </c>
      <c r="B7" s="181"/>
      <c r="C7" s="181"/>
      <c r="D7" s="181"/>
      <c r="E7" s="181"/>
      <c r="F7" s="181"/>
      <c r="G7" s="182"/>
      <c r="I7" s="29"/>
    </row>
    <row r="8" spans="1:10" ht="114" customHeight="1">
      <c r="A8" s="173" t="s">
        <v>99</v>
      </c>
      <c r="B8" s="173"/>
      <c r="C8" s="173"/>
      <c r="D8" s="173"/>
      <c r="E8" s="173"/>
      <c r="F8" s="173"/>
      <c r="G8" s="173"/>
      <c r="I8" s="29"/>
    </row>
    <row r="9" spans="1:10">
      <c r="A9" s="35"/>
      <c r="B9" s="35"/>
      <c r="C9" s="35"/>
      <c r="D9" s="35"/>
      <c r="E9" s="35"/>
      <c r="F9" s="35"/>
      <c r="G9" s="35"/>
    </row>
    <row r="10" spans="1:10">
      <c r="A10" s="35"/>
      <c r="B10" s="35"/>
      <c r="C10" s="35">
        <v>100000</v>
      </c>
      <c r="D10" s="35"/>
      <c r="E10" s="35"/>
      <c r="F10" s="35"/>
      <c r="G10" s="35"/>
    </row>
    <row r="11" spans="1:10">
      <c r="A11" s="35"/>
      <c r="B11" s="35"/>
      <c r="C11" s="35"/>
      <c r="D11" s="35"/>
      <c r="E11" s="35"/>
      <c r="F11" s="35"/>
      <c r="G11" s="35"/>
      <c r="J11" s="38"/>
    </row>
  </sheetData>
  <mergeCells count="5">
    <mergeCell ref="A1:G1"/>
    <mergeCell ref="A8:G8"/>
    <mergeCell ref="A2:G2"/>
    <mergeCell ref="A4:G4"/>
    <mergeCell ref="A7:G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25"/>
  <sheetViews>
    <sheetView workbookViewId="0">
      <selection activeCell="C9" sqref="C9"/>
    </sheetView>
  </sheetViews>
  <sheetFormatPr defaultRowHeight="15"/>
  <cols>
    <col min="2" max="2" width="57.5703125" customWidth="1"/>
    <col min="3" max="3" width="20.5703125" customWidth="1"/>
    <col min="4" max="4" width="20.42578125" customWidth="1"/>
  </cols>
  <sheetData>
    <row r="2" spans="2:3" ht="15.75" thickBot="1"/>
    <row r="3" spans="2:3" ht="19.5" thickBot="1">
      <c r="B3" s="183" t="s">
        <v>147</v>
      </c>
      <c r="C3" s="184"/>
    </row>
    <row r="5" spans="2:3">
      <c r="B5" s="3" t="s">
        <v>108</v>
      </c>
      <c r="C5" s="3" t="s">
        <v>109</v>
      </c>
    </row>
    <row r="6" spans="2:3">
      <c r="B6" s="3" t="s">
        <v>110</v>
      </c>
      <c r="C6" s="86"/>
    </row>
    <row r="7" spans="2:3">
      <c r="B7" t="s">
        <v>121</v>
      </c>
      <c r="C7" s="87">
        <f>'Property, plant &amp; Equipment-I'!G10</f>
        <v>0</v>
      </c>
    </row>
    <row r="8" spans="2:3">
      <c r="B8" t="s">
        <v>126</v>
      </c>
      <c r="C8" s="87">
        <f>SUMMARY!E7</f>
        <v>0</v>
      </c>
    </row>
    <row r="9" spans="2:3">
      <c r="B9" t="s">
        <v>127</v>
      </c>
      <c r="C9" s="87">
        <f>SUMMARY!E8</f>
        <v>12338.560901999999</v>
      </c>
    </row>
    <row r="10" spans="2:3">
      <c r="C10" s="87"/>
    </row>
    <row r="11" spans="2:3">
      <c r="B11" s="3" t="s">
        <v>111</v>
      </c>
      <c r="C11" s="87"/>
    </row>
    <row r="12" spans="2:3">
      <c r="B12" t="s">
        <v>112</v>
      </c>
      <c r="C12" s="87">
        <f>SUMMARY!E9</f>
        <v>0.86472000000000004</v>
      </c>
    </row>
    <row r="13" spans="2:3" ht="15.75">
      <c r="B13" s="88" t="s">
        <v>113</v>
      </c>
      <c r="C13" s="86">
        <f>SUM(C7:C12)</f>
        <v>12339.425621999999</v>
      </c>
    </row>
    <row r="14" spans="2:3">
      <c r="B14" s="3"/>
      <c r="C14" s="87"/>
    </row>
    <row r="15" spans="2:3">
      <c r="B15" s="3" t="s">
        <v>114</v>
      </c>
      <c r="C15" s="87"/>
    </row>
    <row r="16" spans="2:3">
      <c r="B16" t="s">
        <v>115</v>
      </c>
      <c r="C16" s="87">
        <f>4468898367/10^5</f>
        <v>44688.983670000001</v>
      </c>
    </row>
    <row r="17" spans="2:3">
      <c r="B17" t="s">
        <v>148</v>
      </c>
      <c r="C17" s="87">
        <v>0.26</v>
      </c>
    </row>
    <row r="18" spans="2:3">
      <c r="B18" t="s">
        <v>116</v>
      </c>
      <c r="C18" s="87">
        <v>5.41012</v>
      </c>
    </row>
    <row r="19" spans="2:3">
      <c r="B19" s="89" t="s">
        <v>117</v>
      </c>
      <c r="C19" s="86">
        <f>SUM(C16:C18)</f>
        <v>44694.653790000004</v>
      </c>
    </row>
    <row r="21" spans="2:3" ht="15.75">
      <c r="B21" s="90" t="s">
        <v>118</v>
      </c>
      <c r="C21" s="120">
        <f>(C13-C19)</f>
        <v>-32355.228168000005</v>
      </c>
    </row>
    <row r="22" spans="2:3">
      <c r="C22" s="91"/>
    </row>
    <row r="23" spans="2:3">
      <c r="B23" t="s">
        <v>119</v>
      </c>
      <c r="C23" s="92">
        <f>(10000/100000)</f>
        <v>0.1</v>
      </c>
    </row>
    <row r="25" spans="2:3" ht="15.75">
      <c r="B25" s="90" t="s">
        <v>120</v>
      </c>
      <c r="C25" s="120">
        <f>C21/C23</f>
        <v>-323552.28168000001</v>
      </c>
    </row>
  </sheetData>
  <mergeCells count="1">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42</v>
      </c>
      <c r="C3" t="e">
        <f>SUM(#REF!)</f>
        <v>#REF!</v>
      </c>
    </row>
    <row r="4" spans="2:3">
      <c r="B4" t="s">
        <v>43</v>
      </c>
      <c r="C4" t="e">
        <f>#REF!</f>
        <v>#REF!</v>
      </c>
    </row>
    <row r="6" spans="2:3">
      <c r="B6" t="s">
        <v>21</v>
      </c>
      <c r="C6" t="e">
        <f>SUM(C2:C4)</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41</v>
      </c>
      <c r="D2" s="23" t="e">
        <f>#REF!</f>
        <v>#REF!</v>
      </c>
    </row>
    <row r="3" spans="2:4">
      <c r="B3" t="s">
        <v>71</v>
      </c>
      <c r="D3" t="e">
        <f>+#REF!+#REF!</f>
        <v>#REF!</v>
      </c>
    </row>
    <row r="5" spans="2:4">
      <c r="D5" s="26" t="e">
        <f>SUM(D2:D3)</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44</v>
      </c>
      <c r="C2" s="23">
        <v>50414099.780000001</v>
      </c>
    </row>
    <row r="5" spans="2:3">
      <c r="C5" s="26" t="e">
        <f>C2+'SECL Assets'!D2</f>
        <v>#REF!</v>
      </c>
    </row>
    <row r="8" spans="2:3">
      <c r="C8">
        <v>892500000</v>
      </c>
    </row>
    <row r="11" spans="2:3">
      <c r="C11" s="26" t="e">
        <f>+C5-C8</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45</v>
      </c>
    </row>
    <row r="3" spans="2:4">
      <c r="C3" t="s">
        <v>46</v>
      </c>
    </row>
    <row r="4" spans="2:4">
      <c r="B4" t="s">
        <v>47</v>
      </c>
      <c r="C4" t="s">
        <v>48</v>
      </c>
      <c r="D4" t="s">
        <v>49</v>
      </c>
    </row>
    <row r="5" spans="2:4">
      <c r="B5" t="s">
        <v>50</v>
      </c>
      <c r="D5">
        <v>955</v>
      </c>
    </row>
    <row r="6" spans="2:4">
      <c r="B6" t="s">
        <v>51</v>
      </c>
      <c r="C6">
        <v>0.14000000000000001</v>
      </c>
      <c r="D6">
        <v>133.70000000000002</v>
      </c>
    </row>
    <row r="7" spans="2:4">
      <c r="B7" t="s">
        <v>52</v>
      </c>
      <c r="C7">
        <v>0</v>
      </c>
      <c r="D7">
        <v>0</v>
      </c>
    </row>
    <row r="8" spans="2:4">
      <c r="B8" t="s">
        <v>53</v>
      </c>
      <c r="C8">
        <v>87</v>
      </c>
      <c r="D8">
        <v>87</v>
      </c>
    </row>
    <row r="9" spans="2:4">
      <c r="B9" t="s">
        <v>54</v>
      </c>
      <c r="C9">
        <v>0.3</v>
      </c>
      <c r="D9">
        <v>40.110000000000007</v>
      </c>
    </row>
    <row r="10" spans="2:4">
      <c r="B10" t="s">
        <v>55</v>
      </c>
      <c r="C10">
        <v>0.02</v>
      </c>
      <c r="D10">
        <v>2.6740000000000004</v>
      </c>
    </row>
    <row r="11" spans="2:4">
      <c r="B11" t="s">
        <v>56</v>
      </c>
      <c r="C11">
        <v>7.5</v>
      </c>
      <c r="D11">
        <v>7.5</v>
      </c>
    </row>
    <row r="12" spans="2:4">
      <c r="B12" t="s">
        <v>57</v>
      </c>
      <c r="C12">
        <v>7.5</v>
      </c>
      <c r="D12">
        <v>7.5</v>
      </c>
    </row>
    <row r="13" spans="2:4">
      <c r="B13" t="s">
        <v>58</v>
      </c>
      <c r="C13">
        <v>0</v>
      </c>
      <c r="D13">
        <v>0</v>
      </c>
    </row>
    <row r="14" spans="2:4">
      <c r="B14" t="s">
        <v>59</v>
      </c>
      <c r="C14">
        <v>400</v>
      </c>
      <c r="D14">
        <v>400</v>
      </c>
    </row>
    <row r="15" spans="2:4">
      <c r="B15" t="s">
        <v>60</v>
      </c>
      <c r="C15">
        <v>1.04</v>
      </c>
      <c r="D15">
        <v>1.04</v>
      </c>
    </row>
    <row r="16" spans="2:4">
      <c r="B16" t="s">
        <v>61</v>
      </c>
      <c r="C16">
        <v>0.05</v>
      </c>
      <c r="D16">
        <v>65.5762</v>
      </c>
    </row>
    <row r="17" spans="2:5">
      <c r="B17" t="s">
        <v>62</v>
      </c>
      <c r="D17">
        <v>77</v>
      </c>
    </row>
    <row r="18" spans="2:5">
      <c r="B18" t="s">
        <v>21</v>
      </c>
      <c r="D18">
        <v>1777.1001999999999</v>
      </c>
    </row>
    <row r="20" spans="2:5">
      <c r="B20" t="s">
        <v>63</v>
      </c>
      <c r="C20">
        <v>1537</v>
      </c>
      <c r="D20">
        <v>1537</v>
      </c>
    </row>
    <row r="21" spans="2:5">
      <c r="B21" t="s">
        <v>64</v>
      </c>
      <c r="D21">
        <v>0</v>
      </c>
    </row>
    <row r="22" spans="2:5">
      <c r="B22" t="s">
        <v>65</v>
      </c>
      <c r="D22">
        <v>0</v>
      </c>
    </row>
    <row r="23" spans="2:5">
      <c r="B23" t="s">
        <v>66</v>
      </c>
      <c r="C23">
        <v>0</v>
      </c>
      <c r="D23">
        <v>0</v>
      </c>
    </row>
    <row r="24" spans="2:5">
      <c r="B24" t="s">
        <v>67</v>
      </c>
      <c r="C24">
        <v>0</v>
      </c>
      <c r="D24">
        <v>0</v>
      </c>
    </row>
    <row r="25" spans="2:5">
      <c r="B25" t="s">
        <v>61</v>
      </c>
      <c r="C25">
        <v>0.05</v>
      </c>
      <c r="D25">
        <v>76.850000000000009</v>
      </c>
    </row>
    <row r="26" spans="2:5">
      <c r="B26" t="s">
        <v>68</v>
      </c>
      <c r="D26">
        <v>1613.85</v>
      </c>
      <c r="E26">
        <f>D26/D30</f>
        <v>0.43191919835968068</v>
      </c>
    </row>
    <row r="28" spans="2:5">
      <c r="B28" t="s">
        <v>69</v>
      </c>
      <c r="C28">
        <v>345.51256000000001</v>
      </c>
      <c r="D28">
        <v>345.51256000000001</v>
      </c>
    </row>
    <row r="30" spans="2:5">
      <c r="B30" t="s">
        <v>70</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vt:lpstr>
      <vt:lpstr>SUMMARY</vt:lpstr>
      <vt:lpstr>Property, plant &amp; Equipment-I</vt:lpstr>
      <vt:lpstr>Non-Current Investment-II</vt:lpstr>
      <vt:lpstr>ONCFA -III</vt:lpstr>
      <vt:lpstr>Cash &amp; Cash Equivalents- IV</vt:lpstr>
      <vt:lpstr>NAV Sheet </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2019-10-03T11:36:19Z</cp:lastPrinted>
  <dcterms:created xsi:type="dcterms:W3CDTF">2017-12-18T06:17:30Z</dcterms:created>
  <dcterms:modified xsi:type="dcterms:W3CDTF">2023-05-26T07:04:24Z</dcterms:modified>
</cp:coreProperties>
</file>