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
    </mc:Choice>
  </mc:AlternateContent>
  <xr:revisionPtr revIDLastSave="0" documentId="13_ncr:1_{03974D29-E8C6-454B-B03D-8FC9C9E0F567}" xr6:coauthVersionLast="47" xr6:coauthVersionMax="47" xr10:uidLastSave="{00000000-0000-0000-0000-000000000000}"/>
  <bookViews>
    <workbookView xWindow="-120" yWindow="-120" windowWidth="21840" windowHeight="13140" tabRatio="948" firstSheet="1" activeTab="7" xr2:uid="{00000000-000D-0000-FFFF-FFFF00000000}"/>
  </bookViews>
  <sheets>
    <sheet name="General" sheetId="3" state="hidden" r:id="rId1"/>
    <sheet name="SUMMARY" sheetId="12" r:id="rId2"/>
    <sheet name="PROPERTY, PLANT &amp; EQUIPMENTS-I" sheetId="64" r:id="rId3"/>
    <sheet name="CWIP-II" sheetId="65" r:id="rId4"/>
    <sheet name="NCI-III" sheetId="63" r:id="rId5"/>
    <sheet name="OCFA-IV" sheetId="60" r:id="rId6"/>
    <sheet name="Cash &amp; Cash Equivalents-V" sheetId="20" r:id="rId7"/>
    <sheet name="OCFA-VI" sheetId="62" r:id="rId8"/>
    <sheet name="NAV" sheetId="66" r:id="rId9"/>
    <sheet name="MSEDCL Assets" sheetId="33" state="hidden" r:id="rId10"/>
    <sheet name="SECL Assets" sheetId="34" state="hidden" r:id="rId11"/>
    <sheet name="WCL Assets" sheetId="35" state="hidden" r:id="rId12"/>
    <sheet name="Sheet4" sheetId="36" state="hidden" r:id="rId13"/>
  </sheets>
  <externalReferences>
    <externalReference r:id="rId14"/>
    <externalReference r:id="rId15"/>
    <externalReference r:id="rId16"/>
    <externalReference r:id="rId17"/>
  </externalReferences>
  <definedNames>
    <definedName name="_xlnm.Print_Area" localSheetId="1">SUMMARY!$B$3:$G$13</definedName>
  </definedNames>
  <calcPr calcId="181029"/>
</workbook>
</file>

<file path=xl/calcChain.xml><?xml version="1.0" encoding="utf-8"?>
<calcChain xmlns="http://schemas.openxmlformats.org/spreadsheetml/2006/main">
  <c r="E8" i="12" l="1"/>
  <c r="F8" i="12"/>
  <c r="D8" i="12"/>
  <c r="E7" i="12"/>
  <c r="F7" i="12"/>
  <c r="D7" i="12"/>
  <c r="E9" i="64"/>
  <c r="F7" i="64"/>
  <c r="F9" i="64" s="1"/>
  <c r="D7" i="64"/>
  <c r="D6" i="64"/>
  <c r="D5" i="64"/>
  <c r="D9" i="64" s="1"/>
  <c r="F12" i="12"/>
  <c r="E12" i="12"/>
  <c r="C13" i="66" s="1"/>
  <c r="C12" i="66"/>
  <c r="C24" i="66"/>
  <c r="C20" i="66"/>
  <c r="C19" i="66"/>
  <c r="B19" i="66"/>
  <c r="C18" i="66"/>
  <c r="B12" i="66"/>
  <c r="E9" i="12"/>
  <c r="C8" i="66" s="1"/>
  <c r="F9" i="12"/>
  <c r="E10" i="12"/>
  <c r="C9" i="66" s="1"/>
  <c r="F10" i="12"/>
  <c r="C6" i="66"/>
  <c r="F6" i="65"/>
  <c r="E6" i="65"/>
  <c r="C7" i="66" s="1"/>
  <c r="D5" i="65"/>
  <c r="D6" i="65" s="1"/>
  <c r="E7" i="62"/>
  <c r="F7" i="62"/>
  <c r="G7" i="60"/>
  <c r="H7" i="60"/>
  <c r="H7" i="63"/>
  <c r="I7" i="63"/>
  <c r="C6" i="20"/>
  <c r="C6" i="62"/>
  <c r="D6" i="60"/>
  <c r="D6" i="63"/>
  <c r="C15" i="66" l="1"/>
  <c r="C22" i="66" s="1"/>
  <c r="C26" i="66" s="1"/>
  <c r="D7" i="60"/>
  <c r="D7" i="63"/>
  <c r="D9" i="12" s="1"/>
  <c r="A3" i="63" l="1"/>
  <c r="A8" i="63" l="1"/>
  <c r="F6" i="63"/>
  <c r="A5" i="63"/>
  <c r="A3" i="60" l="1"/>
  <c r="C7" i="20" l="1"/>
  <c r="F6" i="20"/>
  <c r="F7" i="20" s="1"/>
  <c r="E6" i="20"/>
  <c r="E7" i="20" s="1"/>
  <c r="A8" i="60" l="1"/>
  <c r="D10" i="12"/>
  <c r="A5" i="60"/>
  <c r="D11" i="12" l="1"/>
  <c r="F11" i="12"/>
  <c r="E11" i="12"/>
  <c r="A8" i="62"/>
  <c r="C7" i="62"/>
  <c r="D12" i="12" s="1"/>
  <c r="A5" i="62"/>
  <c r="A3" i="62"/>
  <c r="D13" i="12" l="1"/>
  <c r="F13" i="12"/>
  <c r="E13" i="12"/>
  <c r="A5" i="20"/>
  <c r="A8" i="20" l="1"/>
  <c r="A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<sst xmlns="http://schemas.openxmlformats.org/spreadsheetml/2006/main" count="197" uniqueCount="154">
  <si>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</si>
  <si>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</si>
  <si>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</si>
  <si>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</si>
  <si>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</si>
  <si>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</si>
  <si>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</si>
  <si>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</si>
  <si>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</si>
  <si>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</si>
  <si>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</si>
  <si>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</si>
  <si>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</si>
  <si>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</si>
  <si>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</si>
  <si>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</si>
  <si>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</si>
  <si>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</si>
  <si>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</si>
  <si>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</si>
  <si>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</si>
  <si>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</si>
  <si>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</si>
  <si>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</si>
  <si>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</si>
  <si>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t>
  </si>
  <si>
    <t>Total :</t>
  </si>
  <si>
    <t>S. No.</t>
  </si>
  <si>
    <t>Annexure</t>
  </si>
  <si>
    <t>Expected Date of realization/ settlement</t>
  </si>
  <si>
    <t>Balance as per Balance Sheet</t>
  </si>
  <si>
    <t>Fair Valuation Assessment</t>
  </si>
  <si>
    <t>Fair Value Assessment</t>
  </si>
  <si>
    <t>Advance Date</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</si>
  <si>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</si>
  <si>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</si>
  <si>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</si>
  <si>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</si>
  <si>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</si>
  <si>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</si>
  <si>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</si>
  <si>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</si>
  <si>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</si>
  <si>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</si>
  <si>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</si>
  <si>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</si>
  <si>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</si>
  <si>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</si>
  <si>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</si>
  <si>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</si>
  <si>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</si>
  <si>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</si>
  <si>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</si>
  <si>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</si>
  <si>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</si>
  <si>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</si>
  <si>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</si>
  <si>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</si>
  <si>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</si>
  <si>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</si>
  <si>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</si>
  <si>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</si>
  <si>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</si>
  <si>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</si>
  <si>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</si>
  <si>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</si>
  <si>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Asset Amount</t>
  </si>
  <si>
    <t>Amount as per Balance Sheet</t>
  </si>
  <si>
    <t>Figures in INR Lakhs</t>
  </si>
  <si>
    <t>Realisable Value Assessment</t>
  </si>
  <si>
    <t>II</t>
  </si>
  <si>
    <t>Nature of Asset</t>
  </si>
  <si>
    <t>Amount</t>
  </si>
  <si>
    <t>Period of pendency</t>
  </si>
  <si>
    <t>Realizable Value Assessment</t>
  </si>
  <si>
    <t>Other Current Financial Assets</t>
  </si>
  <si>
    <t xml:space="preserve">Realization Value Assessment
</t>
  </si>
  <si>
    <t>Other Non-Current Financial Assets</t>
  </si>
  <si>
    <t>I</t>
  </si>
  <si>
    <t>III</t>
  </si>
  <si>
    <t xml:space="preserve">Non-Current Investments </t>
  </si>
  <si>
    <t>Nature of Investment</t>
  </si>
  <si>
    <t>Date of investment</t>
  </si>
  <si>
    <t>Amount Invested</t>
  </si>
  <si>
    <t>Number of shares</t>
  </si>
  <si>
    <t>Cost per Share</t>
  </si>
  <si>
    <t>Chance of Recoverability</t>
  </si>
  <si>
    <t xml:space="preserve">Fair Value Assessment </t>
  </si>
  <si>
    <t>Realizable Value Aseessment</t>
  </si>
  <si>
    <t>1. Assessment is done based on the Financial statement provided by the lender.
2. Basis of the assessment is mentioned against each line item.
3. We have considered the outstanding Balance as provided by the lender.
4. No audit of any kind is performed by us from the books of account or ledger statements and all this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Company.So our values should not be regarded as any judgment in regard to the recoverability of Current Assets.</t>
  </si>
  <si>
    <t>Purpose of Asset</t>
  </si>
  <si>
    <t>Realization Value Assessment</t>
  </si>
  <si>
    <t>1. Assessment is done based on the details which the lender have provide to us on our queries.
2. This is just a general assessment on the basis of general Industry practice, based on the details which the lender provided to us as per our queries &amp; discussions with him.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</si>
  <si>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IV</t>
  </si>
  <si>
    <t>Details as on 31st March 2022</t>
  </si>
  <si>
    <t>NSL Orissa Power &amp; Infratech Company Pvt. Ltd</t>
  </si>
  <si>
    <t xml:space="preserve">Security deposite </t>
  </si>
  <si>
    <t>Loans &amp; Advances recoverable in cash or kind or for value to be received</t>
  </si>
  <si>
    <t>NSL Nagapatnam Power and Infratech Pvt. Ltd.</t>
  </si>
  <si>
    <t>We have not received any information/ documents from the Company/ lender regarding this investment subsidiary company. Here amount invested is 100 Rs only. Hence the value of investments is considered to be NIL.</t>
  </si>
  <si>
    <t>NIL</t>
  </si>
  <si>
    <t>Balances with Bank - Current Accounts</t>
  </si>
  <si>
    <t>Data / Information not Provided</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</si>
  <si>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0.34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</si>
  <si>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We have not received any details regarding party of advance, period of pendency, reason of pendency, status of the recovery procedures etc. We have assumed that the amount paid in the ordinary course of business and is duly recoverable. but the Company is a non- operational company and hence it is hard to generate any revenue in the near future. Hence the value of this advance is no use and it is considered to be NIL.</t>
  </si>
  <si>
    <t>We have not received any information/ documents from the Company/ lender regarding the nature of security deposit, conditions attached with its refund etc. We have considered, that the amount paid for security deposit, is paid in the normal course of business and will be duly recoverable. but the Company is a non-operational company and hence it is hard to generate any revenue in the near future. Therefore, we have considered the fair Market value and Realizable value both to be NIL.</t>
  </si>
  <si>
    <t>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 counter parties and other various factors / scenarios have been considered during the assesment of fair market value and relizable value at our level best. Also the valuation is limited to the scope of work only.
9. Basis of the assessment is mentioned against each line item based on the information provided to us by the lender.</t>
  </si>
  <si>
    <t>Cash &amp; Cash Equivalents</t>
  </si>
  <si>
    <t>NON CURRENT INVESTMENT - I</t>
  </si>
  <si>
    <t>OTHER NON-CURRENT FINANCIAL ASSETS - II</t>
  </si>
  <si>
    <t>CASH &amp; CASH EQUIVALENTS - III</t>
  </si>
  <si>
    <t>OTHER CURRENT FINANCIAL ASSETS - IV</t>
  </si>
  <si>
    <t>PROPERTY, PLANT &amp; EQUIPMENTS</t>
  </si>
  <si>
    <t>Items Details</t>
  </si>
  <si>
    <t>INR in Lakhs</t>
  </si>
  <si>
    <t>i</t>
  </si>
  <si>
    <t>Office Equipments</t>
  </si>
  <si>
    <t>No specific details available</t>
  </si>
  <si>
    <t>ii</t>
  </si>
  <si>
    <t>Furnitures &amp; Fixtures</t>
  </si>
  <si>
    <t>iii</t>
  </si>
  <si>
    <t>Data Processing Equipments</t>
  </si>
  <si>
    <t>iv</t>
  </si>
  <si>
    <t>Vehicles</t>
  </si>
  <si>
    <t>Notes:</t>
  </si>
  <si>
    <t>Capital Work in Progress (CWIP)</t>
  </si>
  <si>
    <t xml:space="preserve">Realizable Value Assessment </t>
  </si>
  <si>
    <t>1. The details regarding is as per the information provided to us by PTC India Financial Services Pvt. Ltd.</t>
  </si>
  <si>
    <t xml:space="preserve">2. No detail information were made available to us regarding Capital- Work- In- Progress (CWIP). </t>
  </si>
  <si>
    <t xml:space="preserve">3. Only a copy of old Valuation report were made available to us from which we came to that these are the initial project expense at the initial level againt the land &amp; Road development, consultancy &amp; Professional fees and etc. </t>
  </si>
  <si>
    <t xml:space="preserve">4. As per the available information thses are the initial cost of the project and the project was held up morethan 5-years. Hence in our general experience and opinion no new promoter would be like pay more than the 5% of the total value of CWIP cost. </t>
  </si>
  <si>
    <t>5. The total incurred expenses were made available on the basis of Financial Statement of the company no detail information were made available to us.</t>
  </si>
  <si>
    <t>Capital Work in Progress</t>
  </si>
  <si>
    <t>Property, Plant &amp; Equipment</t>
  </si>
  <si>
    <t>V</t>
  </si>
  <si>
    <t>VI</t>
  </si>
  <si>
    <t>NAV Calculation of NSL Orissa Power and Infratech Pvt Ltd  2022</t>
  </si>
  <si>
    <t xml:space="preserve">Particulars </t>
  </si>
  <si>
    <t>Amount (in Lakhs)</t>
  </si>
  <si>
    <t>Fixed Assets</t>
  </si>
  <si>
    <t>Property,plant and equipment</t>
  </si>
  <si>
    <t>Capital work in progress</t>
  </si>
  <si>
    <t xml:space="preserve">Non-Current investments </t>
  </si>
  <si>
    <t>Other non-current financial assets</t>
  </si>
  <si>
    <t xml:space="preserve">Current Assets </t>
  </si>
  <si>
    <t>Other current financial assets</t>
  </si>
  <si>
    <t>Total Assets</t>
  </si>
  <si>
    <t>Liabilities</t>
  </si>
  <si>
    <t>Borrowing, non-current</t>
  </si>
  <si>
    <t>Total Liabilities</t>
  </si>
  <si>
    <t xml:space="preserve">NAV </t>
  </si>
  <si>
    <t>No of Shares Outstanding (lakhs)</t>
  </si>
  <si>
    <t>NAV per share</t>
  </si>
  <si>
    <t>SUMMARY OF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</si>
</sst>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_(* #,##0.000_);_(* \(#,##0.000\);_(* &quot;-&quot;??_);_(@_)"/>
    <numFmt numFmtId="189" formatCode="#,##0.000"/>
  </numFmts>
  <fonts count="60">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sz val="9"/>
      <color indexed="8"/>
      <name val="Arial"/>
      <family val="2"/>
    </font>
    <font>
      <b/>
      <sz val="11"/>
      <color theme="0"/>
      <name val="Calibri"/>
      <family val="2"/>
      <scheme val="minor"/>
    </font>
    <font>
      <b/>
      <sz val="11"/>
      <name val="Calibri"/>
      <family val="2"/>
      <scheme val="minor"/>
    </font>
    <font>
      <b/>
      <i/>
      <sz val="11"/>
      <name val="Calibri"/>
      <family val="2"/>
      <scheme val="minor"/>
    </font>
    <font>
      <sz val="11"/>
      <name val="Calibri"/>
      <family val="2"/>
      <scheme val="minor"/>
    </font>
    <font>
      <b/>
      <sz val="12"/>
      <name val="Calibri"/>
      <family val="2"/>
      <scheme val="minor"/>
    </font>
    <font>
      <b/>
      <i/>
      <sz val="11"/>
      <color theme="1"/>
      <name val="Calibri"/>
      <family val="2"/>
      <scheme val="minor"/>
    </font>
    <font>
      <i/>
      <sz val="11"/>
      <color theme="1"/>
      <name val="Calibri"/>
      <family val="2"/>
      <scheme val="minor"/>
    </font>
    <font>
      <b/>
      <sz val="11"/>
      <color theme="0"/>
      <name val="Arial"/>
      <family val="2"/>
    </font>
    <font>
      <b/>
      <sz val="12"/>
      <color theme="1"/>
      <name val="Calibri"/>
      <family val="2"/>
      <scheme val="minor"/>
    </font>
    <font>
      <b/>
      <sz val="12"/>
      <color theme="1" tint="0.14999847407452621"/>
      <name val="Calibri"/>
      <family val="2"/>
      <scheme val="minor"/>
    </font>
  </fonts>
  <fills count="21">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12"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4" fillId="13"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14"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0" fontId="24" fillId="13" borderId="0"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6" borderId="16" applyNumberFormat="0" applyFont="0" applyAlignment="0" applyProtection="0"/>
    <xf numFmtId="40" fontId="16" fillId="10" borderId="0">
      <alignment horizontal="right"/>
    </xf>
    <xf numFmtId="0" fontId="34" fillId="9" borderId="0">
      <alignment horizontal="center"/>
    </xf>
    <xf numFmtId="0" fontId="18" fillId="11" borderId="0"/>
    <xf numFmtId="0" fontId="35" fillId="10" borderId="0" applyBorder="0">
      <alignment horizontal="centerContinuous"/>
    </xf>
    <xf numFmtId="0" fontId="36" fillId="15"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8" borderId="20" applyNumberFormat="0" applyProtection="0">
      <alignment horizontal="left" vertical="center"/>
    </xf>
    <xf numFmtId="4" fontId="18" fillId="16" borderId="0" applyNumberFormat="0" applyProtection="0">
      <alignment horizontal="left" vertical="center"/>
    </xf>
    <xf numFmtId="4" fontId="16" fillId="17" borderId="20" applyNumberFormat="0" applyProtection="0">
      <alignment horizontal="right" vertical="center"/>
    </xf>
    <xf numFmtId="4" fontId="16" fillId="18" borderId="20" applyNumberFormat="0" applyProtection="0">
      <alignment horizontal="left" vertical="center"/>
    </xf>
    <xf numFmtId="0" fontId="16" fillId="16"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14"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5" applyNumberFormat="0" applyProtection="0">
      <alignment horizontal="left" vertical="center"/>
    </xf>
    <xf numFmtId="4" fontId="16" fillId="17" borderId="25" applyNumberFormat="0" applyProtection="0">
      <alignment horizontal="right" vertical="center"/>
    </xf>
    <xf numFmtId="4" fontId="16" fillId="18" borderId="25" applyNumberFormat="0" applyProtection="0">
      <alignment horizontal="left" vertical="center"/>
    </xf>
    <xf numFmtId="0" fontId="16" fillId="16" borderId="25" applyNumberFormat="0" applyProtection="0">
      <alignment horizontal="left" vertical="top"/>
    </xf>
    <xf numFmtId="43" fontId="3" fillId="0" borderId="0" applyFont="0" applyFill="0" applyBorder="0" applyAlignment="0" applyProtection="0"/>
    <xf numFmtId="0" fontId="16" fillId="16" borderId="25" applyNumberFormat="0" applyProtection="0">
      <alignment horizontal="left" vertical="top"/>
    </xf>
    <xf numFmtId="4" fontId="16" fillId="18" borderId="25" applyNumberFormat="0" applyProtection="0">
      <alignment horizontal="left" vertical="center"/>
    </xf>
    <xf numFmtId="4" fontId="16" fillId="17" borderId="25" applyNumberFormat="0" applyProtection="0">
      <alignment horizontal="right" vertical="center"/>
    </xf>
    <xf numFmtId="4" fontId="18" fillId="8"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8" borderId="29" applyNumberFormat="0" applyProtection="0">
      <alignment horizontal="left" vertical="center"/>
    </xf>
    <xf numFmtId="4" fontId="16" fillId="17" borderId="29" applyNumberFormat="0" applyProtection="0">
      <alignment horizontal="right" vertical="center"/>
    </xf>
    <xf numFmtId="4" fontId="16" fillId="18" borderId="29" applyNumberFormat="0" applyProtection="0">
      <alignment horizontal="left" vertical="center"/>
    </xf>
    <xf numFmtId="0" fontId="16" fillId="16" borderId="29" applyNumberFormat="0" applyProtection="0">
      <alignment horizontal="left" vertical="top"/>
    </xf>
    <xf numFmtId="0" fontId="16" fillId="16" borderId="29" applyNumberFormat="0" applyProtection="0">
      <alignment horizontal="left" vertical="top"/>
    </xf>
    <xf numFmtId="4" fontId="16" fillId="18" borderId="29" applyNumberFormat="0" applyProtection="0">
      <alignment horizontal="left" vertical="center"/>
    </xf>
    <xf numFmtId="4" fontId="16" fillId="17" borderId="29" applyNumberFormat="0" applyProtection="0">
      <alignment horizontal="right" vertical="center"/>
    </xf>
    <xf numFmtId="4" fontId="18" fillId="8"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14"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14"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43" fontId="3" fillId="0" borderId="0" applyFont="0" applyFill="0" applyBorder="0" applyAlignment="0" applyProtection="0"/>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14"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43" fontId="3"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75">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6" fillId="0" borderId="0" xfId="0" applyFont="1" applyAlignment="1">
      <alignment vertical="top" wrapText="1"/>
    </xf>
    <xf numFmtId="0" fontId="8" fillId="0" borderId="33" xfId="0" applyFont="1" applyBorder="1" applyAlignment="1">
      <alignment horizontal="center" vertical="center" wrapText="1"/>
    </xf>
    <xf numFmtId="4" fontId="8" fillId="0" borderId="33" xfId="0" applyNumberFormat="1" applyFont="1" applyBorder="1" applyAlignment="1">
      <alignment horizontal="right" vertical="center" wrapText="1"/>
    </xf>
    <xf numFmtId="0" fontId="8" fillId="0" borderId="33" xfId="0" applyFont="1" applyBorder="1" applyAlignment="1">
      <alignment horizontal="center" vertical="center"/>
    </xf>
    <xf numFmtId="0" fontId="10" fillId="3" borderId="37"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left" vertical="center" wrapText="1"/>
    </xf>
    <xf numFmtId="4" fontId="10" fillId="3" borderId="37" xfId="1" applyNumberFormat="1" applyFont="1" applyFill="1" applyBorder="1"/>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12" fillId="3" borderId="38" xfId="0" applyFont="1" applyFill="1" applyBorder="1" applyAlignment="1">
      <alignment horizontal="right" wrapText="1"/>
    </xf>
    <xf numFmtId="167" fontId="10" fillId="3" borderId="37" xfId="0" applyNumberFormat="1" applyFont="1" applyFill="1" applyBorder="1" applyAlignment="1">
      <alignment horizontal="center" vertical="center" wrapText="1"/>
    </xf>
    <xf numFmtId="0" fontId="10" fillId="3" borderId="37" xfId="0" applyFont="1" applyFill="1" applyBorder="1" applyAlignment="1">
      <alignment wrapText="1"/>
    </xf>
    <xf numFmtId="0" fontId="10" fillId="3" borderId="37" xfId="0" applyFont="1" applyFill="1" applyBorder="1" applyAlignment="1">
      <alignment horizontal="center" wrapText="1"/>
    </xf>
    <xf numFmtId="0" fontId="8" fillId="0" borderId="38" xfId="0" applyFont="1" applyBorder="1" applyAlignment="1">
      <alignment horizontal="center" vertical="center" wrapText="1"/>
    </xf>
    <xf numFmtId="9" fontId="8" fillId="0" borderId="0" xfId="0" applyNumberFormat="1" applyFont="1"/>
    <xf numFmtId="0" fontId="8" fillId="0" borderId="40" xfId="0" applyFont="1" applyBorder="1" applyAlignment="1">
      <alignment horizontal="center" vertical="center" wrapText="1"/>
    </xf>
    <xf numFmtId="0" fontId="10" fillId="3" borderId="14" xfId="0" applyFont="1" applyFill="1" applyBorder="1" applyAlignment="1">
      <alignment horizontal="center" wrapText="1"/>
    </xf>
    <xf numFmtId="9" fontId="0" fillId="0" borderId="0" xfId="0" applyNumberFormat="1"/>
    <xf numFmtId="0" fontId="12" fillId="3" borderId="37" xfId="0" applyFont="1" applyFill="1" applyBorder="1" applyAlignment="1">
      <alignment horizontal="right" wrapText="1"/>
    </xf>
    <xf numFmtId="168" fontId="8" fillId="0" borderId="37" xfId="1" applyNumberFormat="1" applyFont="1" applyBorder="1" applyAlignment="1">
      <alignment horizontal="center" vertical="center" wrapText="1"/>
    </xf>
    <xf numFmtId="168" fontId="8" fillId="0" borderId="37" xfId="1" applyNumberFormat="1" applyFont="1" applyBorder="1" applyAlignment="1">
      <alignment vertical="center" wrapText="1"/>
    </xf>
    <xf numFmtId="44" fontId="8" fillId="0" borderId="37" xfId="1" applyNumberFormat="1" applyFont="1" applyBorder="1" applyAlignment="1">
      <alignment horizontal="center" vertical="center" wrapText="1"/>
    </xf>
    <xf numFmtId="0" fontId="0" fillId="0" borderId="0" xfId="0" applyAlignment="1">
      <alignment wrapText="1"/>
    </xf>
    <xf numFmtId="0" fontId="10" fillId="3" borderId="38" xfId="0" applyFont="1" applyFill="1" applyBorder="1" applyAlignment="1">
      <alignment wrapText="1"/>
    </xf>
    <xf numFmtId="4" fontId="10" fillId="3" borderId="39" xfId="1" applyNumberFormat="1" applyFont="1" applyFill="1" applyBorder="1"/>
    <xf numFmtId="0" fontId="10" fillId="3" borderId="38" xfId="0" applyFont="1" applyFill="1" applyBorder="1" applyAlignment="1">
      <alignment horizontal="right" wrapText="1"/>
    </xf>
    <xf numFmtId="4" fontId="10" fillId="3" borderId="37" xfId="1" applyNumberFormat="1" applyFont="1" applyFill="1" applyBorder="1" applyAlignment="1">
      <alignment horizontal="right"/>
    </xf>
    <xf numFmtId="188" fontId="8" fillId="0" borderId="37" xfId="1" applyNumberFormat="1" applyFont="1" applyBorder="1" applyAlignment="1">
      <alignment horizontal="center" vertical="center" wrapText="1"/>
    </xf>
    <xf numFmtId="0" fontId="8" fillId="5" borderId="40" xfId="0" applyFont="1" applyFill="1" applyBorder="1" applyAlignment="1">
      <alignment vertical="top" wrapText="1"/>
    </xf>
    <xf numFmtId="0" fontId="8" fillId="0" borderId="40" xfId="0" applyFont="1" applyBorder="1" applyAlignment="1">
      <alignment vertical="center" wrapText="1"/>
    </xf>
    <xf numFmtId="0" fontId="13" fillId="0" borderId="37" xfId="0" applyFont="1" applyBorder="1" applyAlignment="1">
      <alignment vertical="center" wrapText="1"/>
    </xf>
    <xf numFmtId="168" fontId="8" fillId="0" borderId="37" xfId="1" applyNumberFormat="1" applyFont="1" applyBorder="1" applyAlignment="1">
      <alignment horizontal="left" vertical="center" wrapText="1"/>
    </xf>
    <xf numFmtId="0" fontId="8" fillId="0" borderId="33" xfId="0" applyFont="1" applyBorder="1" applyAlignment="1">
      <alignment horizontal="left" vertical="center" wrapText="1"/>
    </xf>
    <xf numFmtId="2" fontId="0" fillId="0" borderId="37" xfId="0" applyNumberFormat="1" applyBorder="1" applyAlignment="1">
      <alignment horizontal="center" vertical="center" wrapText="1"/>
    </xf>
    <xf numFmtId="2" fontId="10" fillId="3" borderId="37" xfId="0" applyNumberFormat="1" applyFont="1" applyFill="1" applyBorder="1" applyAlignment="1">
      <alignment horizontal="center" wrapText="1"/>
    </xf>
    <xf numFmtId="188" fontId="10" fillId="3" borderId="37" xfId="0" applyNumberFormat="1" applyFont="1" applyFill="1" applyBorder="1" applyAlignment="1">
      <alignment horizontal="center" wrapText="1"/>
    </xf>
    <xf numFmtId="0" fontId="10" fillId="3" borderId="38" xfId="0" applyFont="1" applyFill="1" applyBorder="1" applyAlignment="1">
      <alignment horizontal="center" wrapText="1"/>
    </xf>
    <xf numFmtId="4" fontId="8" fillId="0" borderId="37" xfId="0" applyNumberFormat="1" applyFont="1" applyBorder="1" applyAlignment="1">
      <alignment horizontal="center" vertical="center"/>
    </xf>
    <xf numFmtId="4" fontId="10" fillId="3" borderId="37" xfId="1" applyNumberFormat="1" applyFont="1" applyFill="1" applyBorder="1" applyAlignment="1">
      <alignment horizontal="center"/>
    </xf>
    <xf numFmtId="4" fontId="49" fillId="0" borderId="37" xfId="0" applyNumberFormat="1" applyFont="1" applyBorder="1" applyAlignment="1">
      <alignment horizontal="center" vertical="center"/>
    </xf>
    <xf numFmtId="37" fontId="51" fillId="20" borderId="37" xfId="1" applyNumberFormat="1" applyFont="1" applyFill="1" applyBorder="1" applyAlignment="1">
      <alignment horizontal="center" vertical="center" wrapText="1"/>
    </xf>
    <xf numFmtId="0" fontId="51" fillId="20" borderId="37" xfId="6" applyNumberFormat="1" applyFont="1" applyFill="1" applyBorder="1" applyAlignment="1">
      <alignment horizontal="center" vertical="center" wrapText="1"/>
    </xf>
    <xf numFmtId="0" fontId="51" fillId="5" borderId="37" xfId="0" applyFont="1" applyFill="1" applyBorder="1" applyAlignment="1">
      <alignment horizontal="center" vertical="center" wrapText="1"/>
    </xf>
    <xf numFmtId="0" fontId="53" fillId="5" borderId="37" xfId="0" applyFont="1" applyFill="1" applyBorder="1" applyAlignment="1">
      <alignment vertical="center" wrapText="1"/>
    </xf>
    <xf numFmtId="0" fontId="0" fillId="0" borderId="0" xfId="0" applyAlignment="1">
      <alignment horizontal="center"/>
    </xf>
    <xf numFmtId="2" fontId="0" fillId="0" borderId="0" xfId="6" applyNumberFormat="1" applyFont="1"/>
    <xf numFmtId="167" fontId="0" fillId="0" borderId="0" xfId="6" applyFont="1"/>
    <xf numFmtId="37" fontId="53" fillId="0" borderId="37" xfId="1" applyNumberFormat="1" applyFont="1" applyFill="1" applyBorder="1" applyAlignment="1">
      <alignment horizontal="center" vertical="center" wrapText="1"/>
    </xf>
    <xf numFmtId="37" fontId="53" fillId="0" borderId="37" xfId="1" applyNumberFormat="1" applyFont="1" applyFill="1" applyBorder="1" applyAlignment="1">
      <alignment vertical="center" wrapText="1"/>
    </xf>
    <xf numFmtId="0" fontId="53" fillId="5" borderId="37" xfId="0" applyFont="1" applyFill="1" applyBorder="1" applyAlignment="1">
      <alignment horizontal="center" vertical="center"/>
    </xf>
    <xf numFmtId="167" fontId="51" fillId="5" borderId="37" xfId="6" applyFont="1" applyFill="1" applyBorder="1" applyAlignment="1">
      <alignment horizontal="center" vertical="center"/>
    </xf>
    <xf numFmtId="0" fontId="44" fillId="0" borderId="37" xfId="0" applyFont="1" applyBorder="1" applyAlignment="1">
      <alignment horizontal="center" vertical="center"/>
    </xf>
    <xf numFmtId="0" fontId="44" fillId="0" borderId="37" xfId="0" applyFont="1" applyBorder="1" applyAlignment="1">
      <alignment vertical="center" wrapText="1"/>
    </xf>
    <xf numFmtId="2" fontId="44" fillId="0" borderId="37" xfId="0" applyNumberFormat="1" applyFont="1" applyBorder="1" applyAlignment="1">
      <alignment horizontal="right" vertical="center"/>
    </xf>
    <xf numFmtId="189" fontId="44" fillId="0" borderId="37" xfId="1" applyNumberFormat="1" applyFont="1" applyBorder="1" applyAlignment="1">
      <alignment horizontal="right" vertical="center"/>
    </xf>
    <xf numFmtId="0" fontId="1" fillId="0" borderId="0" xfId="0" applyFont="1" applyAlignment="1">
      <alignment horizontal="right"/>
    </xf>
    <xf numFmtId="39" fontId="0" fillId="0" borderId="0" xfId="0" applyNumberFormat="1"/>
    <xf numFmtId="0" fontId="58" fillId="0" borderId="0" xfId="0" applyFont="1" applyAlignment="1">
      <alignment horizontal="center"/>
    </xf>
    <xf numFmtId="37" fontId="58" fillId="0" borderId="0" xfId="0" applyNumberFormat="1" applyFont="1"/>
    <xf numFmtId="0" fontId="58" fillId="0" borderId="0" xfId="0" applyFont="1" applyAlignment="1">
      <alignment horizontal="left" vertical="center"/>
    </xf>
    <xf numFmtId="39" fontId="1" fillId="0" borderId="0" xfId="0" applyNumberFormat="1" applyFont="1"/>
    <xf numFmtId="37" fontId="1" fillId="0" borderId="0" xfId="0" applyNumberFormat="1" applyFont="1"/>
    <xf numFmtId="39" fontId="1" fillId="0" borderId="0" xfId="0" applyNumberFormat="1" applyFont="1" applyAlignment="1">
      <alignment vertical="center"/>
    </xf>
    <xf numFmtId="0" fontId="58" fillId="0" borderId="0" xfId="0" applyFont="1"/>
    <xf numFmtId="40" fontId="59" fillId="0" borderId="0" xfId="0" applyNumberFormat="1" applyFont="1" applyAlignment="1">
      <alignment horizontal="right" vertical="center"/>
    </xf>
    <xf numFmtId="2" fontId="0" fillId="0" borderId="0" xfId="0" applyNumberFormat="1"/>
    <xf numFmtId="167" fontId="45" fillId="3" borderId="37" xfId="0" applyNumberFormat="1" applyFont="1" applyFill="1" applyBorder="1" applyAlignment="1">
      <alignment horizontal="center" vertical="center" wrapText="1"/>
    </xf>
    <xf numFmtId="2" fontId="53" fillId="0" borderId="37" xfId="6" applyNumberFormat="1" applyFont="1" applyFill="1" applyBorder="1" applyAlignment="1">
      <alignment horizontal="center" vertical="center" wrapText="1"/>
    </xf>
    <xf numFmtId="2" fontId="51" fillId="5" borderId="37" xfId="6" applyNumberFormat="1" applyFont="1" applyFill="1" applyBorder="1" applyAlignment="1">
      <alignment horizontal="center" vertical="center"/>
    </xf>
    <xf numFmtId="2" fontId="53" fillId="5" borderId="37" xfId="6" applyNumberFormat="1" applyFont="1" applyFill="1" applyBorder="1" applyAlignment="1">
      <alignment horizontal="center" vertical="center"/>
    </xf>
    <xf numFmtId="0" fontId="2" fillId="0" borderId="0" xfId="0" applyFont="1" applyAlignment="1">
      <alignment horizontal="center"/>
    </xf>
    <xf numFmtId="0" fontId="46" fillId="19" borderId="1" xfId="0" applyFont="1" applyFill="1" applyBorder="1" applyAlignment="1">
      <alignment horizontal="center"/>
    </xf>
    <xf numFmtId="0" fontId="46" fillId="19" borderId="37" xfId="0" applyFont="1" applyFill="1" applyBorder="1" applyAlignment="1">
      <alignment horizontal="center"/>
    </xf>
    <xf numFmtId="0" fontId="48" fillId="0" borderId="37" xfId="0" applyFont="1" applyBorder="1" applyAlignment="1">
      <alignment horizontal="left" vertical="top" wrapText="1"/>
    </xf>
    <xf numFmtId="0" fontId="47" fillId="19" borderId="12" xfId="0" applyFont="1" applyFill="1" applyBorder="1" applyAlignment="1">
      <alignment horizontal="left"/>
    </xf>
    <xf numFmtId="0" fontId="47" fillId="19" borderId="14" xfId="0" applyFont="1" applyFill="1" applyBorder="1" applyAlignment="1">
      <alignment horizontal="left"/>
    </xf>
    <xf numFmtId="0" fontId="47" fillId="19" borderId="35" xfId="0" applyFont="1" applyFill="1" applyBorder="1" applyAlignment="1">
      <alignment horizontal="left"/>
    </xf>
    <xf numFmtId="0" fontId="47" fillId="19" borderId="13" xfId="0" applyFont="1" applyFill="1" applyBorder="1" applyAlignment="1">
      <alignment horizontal="left"/>
    </xf>
    <xf numFmtId="0" fontId="20" fillId="3" borderId="1" xfId="0" applyFont="1" applyFill="1" applyBorder="1" applyAlignment="1">
      <alignment horizontal="center" vertical="center"/>
    </xf>
    <xf numFmtId="0" fontId="48" fillId="5" borderId="1" xfId="0" applyFont="1" applyFill="1" applyBorder="1" applyAlignment="1">
      <alignment horizontal="right"/>
    </xf>
    <xf numFmtId="0" fontId="48" fillId="5"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7" fillId="2" borderId="37" xfId="0" applyFont="1" applyFill="1" applyBorder="1" applyAlignment="1">
      <alignment horizontal="center" vertical="center" wrapText="1"/>
    </xf>
    <xf numFmtId="37" fontId="52" fillId="0" borderId="38" xfId="1" applyNumberFormat="1" applyFont="1" applyFill="1" applyBorder="1" applyAlignment="1">
      <alignment horizontal="right" vertical="center" wrapText="1"/>
    </xf>
    <xf numFmtId="37" fontId="52" fillId="0" borderId="35" xfId="1" applyNumberFormat="1" applyFont="1" applyFill="1" applyBorder="1" applyAlignment="1">
      <alignment horizontal="right" vertical="center" wrapText="1"/>
    </xf>
    <xf numFmtId="37" fontId="52" fillId="0" borderId="39" xfId="1" applyNumberFormat="1" applyFont="1" applyFill="1" applyBorder="1" applyAlignment="1">
      <alignment horizontal="right" vertical="center" wrapText="1"/>
    </xf>
    <xf numFmtId="0" fontId="53" fillId="5" borderId="40" xfId="0" applyFont="1" applyFill="1" applyBorder="1" applyAlignment="1">
      <alignment horizontal="center" vertical="center" wrapText="1"/>
    </xf>
    <xf numFmtId="0" fontId="53" fillId="5" borderId="41" xfId="0" applyFont="1" applyFill="1" applyBorder="1" applyAlignment="1">
      <alignment horizontal="center" vertical="center" wrapText="1"/>
    </xf>
    <xf numFmtId="0" fontId="53" fillId="5" borderId="44" xfId="0" applyFont="1" applyFill="1" applyBorder="1" applyAlignment="1">
      <alignment horizontal="center" vertical="center" wrapText="1"/>
    </xf>
    <xf numFmtId="0" fontId="54" fillId="5" borderId="38" xfId="0" applyFont="1" applyFill="1" applyBorder="1" applyAlignment="1">
      <alignment horizontal="center" vertical="center" wrapText="1"/>
    </xf>
    <xf numFmtId="0" fontId="54" fillId="5" borderId="35" xfId="0" applyFont="1" applyFill="1" applyBorder="1" applyAlignment="1">
      <alignment horizontal="center" vertical="center" wrapText="1"/>
    </xf>
    <xf numFmtId="0" fontId="56" fillId="0" borderId="38" xfId="0" applyFont="1" applyBorder="1" applyAlignment="1">
      <alignment horizontal="left" vertical="center" wrapText="1"/>
    </xf>
    <xf numFmtId="0" fontId="56" fillId="0" borderId="35" xfId="0" applyFont="1" applyBorder="1" applyAlignment="1">
      <alignment horizontal="left" vertical="center" wrapText="1"/>
    </xf>
    <xf numFmtId="0" fontId="56" fillId="0" borderId="39" xfId="0" applyFont="1" applyBorder="1" applyAlignment="1">
      <alignment horizontal="left" vertical="center" wrapText="1"/>
    </xf>
    <xf numFmtId="0" fontId="57" fillId="2" borderId="37" xfId="0" applyFont="1" applyFill="1" applyBorder="1" applyAlignment="1">
      <alignment horizontal="center" vertical="center" wrapText="1"/>
    </xf>
    <xf numFmtId="0" fontId="55" fillId="0" borderId="38" xfId="0" applyFont="1" applyBorder="1" applyAlignment="1">
      <alignment horizontal="left" vertical="center"/>
    </xf>
    <xf numFmtId="0" fontId="55" fillId="0" borderId="35" xfId="0" applyFont="1" applyBorder="1" applyAlignment="1">
      <alignment horizontal="left" vertical="center"/>
    </xf>
    <xf numFmtId="0" fontId="55" fillId="0" borderId="39" xfId="0" applyFont="1" applyBorder="1" applyAlignment="1">
      <alignment horizontal="left" vertical="center"/>
    </xf>
    <xf numFmtId="0" fontId="50" fillId="2" borderId="37" xfId="0" applyFont="1" applyFill="1" applyBorder="1" applyAlignment="1">
      <alignment horizontal="center" vertical="center" wrapText="1"/>
    </xf>
    <xf numFmtId="0" fontId="0" fillId="0" borderId="38" xfId="0" applyBorder="1" applyAlignment="1">
      <alignment horizontal="right" wrapText="1"/>
    </xf>
    <xf numFmtId="0" fontId="0" fillId="0" borderId="35" xfId="0" applyBorder="1" applyAlignment="1">
      <alignment horizontal="right" wrapText="1"/>
    </xf>
    <xf numFmtId="0" fontId="0" fillId="0" borderId="39" xfId="0" applyBorder="1" applyAlignment="1">
      <alignment horizontal="right" wrapText="1"/>
    </xf>
    <xf numFmtId="167" fontId="6" fillId="0" borderId="38" xfId="0" applyNumberFormat="1" applyFont="1" applyBorder="1" applyAlignment="1">
      <alignment horizontal="right" vertical="center" wrapText="1"/>
    </xf>
    <xf numFmtId="167" fontId="6" fillId="0" borderId="35" xfId="0" applyNumberFormat="1" applyFont="1" applyBorder="1" applyAlignment="1">
      <alignment horizontal="right" vertical="center" wrapText="1"/>
    </xf>
    <xf numFmtId="167" fontId="6" fillId="0" borderId="39" xfId="0" applyNumberFormat="1" applyFont="1" applyBorder="1" applyAlignment="1">
      <alignment horizontal="right" vertical="center" wrapText="1"/>
    </xf>
    <xf numFmtId="0" fontId="11" fillId="4" borderId="38" xfId="0" applyFont="1" applyFill="1" applyBorder="1" applyAlignment="1">
      <alignment horizontal="left" wrapText="1"/>
    </xf>
    <xf numFmtId="0" fontId="11" fillId="4" borderId="35" xfId="0" applyFont="1" applyFill="1" applyBorder="1" applyAlignment="1">
      <alignment horizontal="left" wrapText="1"/>
    </xf>
    <xf numFmtId="0" fontId="6" fillId="0" borderId="37" xfId="0" applyFont="1" applyBorder="1" applyAlignment="1">
      <alignment horizontal="left" vertical="top" wrapText="1"/>
    </xf>
    <xf numFmtId="0" fontId="7" fillId="2" borderId="3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0" borderId="38" xfId="0" applyFont="1" applyBorder="1" applyAlignment="1">
      <alignment horizontal="right" vertical="center" wrapText="1"/>
    </xf>
    <xf numFmtId="0" fontId="6" fillId="0" borderId="14" xfId="0" applyFont="1" applyBorder="1" applyAlignment="1">
      <alignment horizontal="right" vertical="center" wrapText="1"/>
    </xf>
    <xf numFmtId="0" fontId="6" fillId="0" borderId="39" xfId="0" applyFont="1" applyBorder="1" applyAlignment="1">
      <alignment horizontal="right" vertical="center" wrapText="1"/>
    </xf>
    <xf numFmtId="0" fontId="11" fillId="4" borderId="14" xfId="0" applyFont="1" applyFill="1" applyBorder="1" applyAlignment="1">
      <alignment horizontal="left" wrapText="1"/>
    </xf>
    <xf numFmtId="0" fontId="11" fillId="4" borderId="39" xfId="0" applyFont="1" applyFill="1" applyBorder="1" applyAlignment="1">
      <alignment horizontal="left"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9" borderId="22" xfId="0" applyFont="1" applyFill="1" applyBorder="1" applyAlignment="1">
      <alignment horizontal="left" vertical="center" wrapText="1"/>
    </xf>
    <xf numFmtId="0" fontId="11" fillId="19" borderId="26" xfId="0" applyFont="1" applyFill="1" applyBorder="1" applyAlignment="1">
      <alignment horizontal="left" vertical="center" wrapText="1"/>
    </xf>
    <xf numFmtId="0" fontId="11" fillId="19" borderId="27" xfId="0" applyFont="1" applyFill="1" applyBorder="1" applyAlignment="1">
      <alignment horizontal="left" vertical="center" wrapText="1"/>
    </xf>
    <xf numFmtId="0" fontId="6" fillId="0" borderId="37" xfId="0" applyFont="1" applyBorder="1" applyAlignment="1">
      <alignment horizontal="right" wrapText="1"/>
    </xf>
    <xf numFmtId="0" fontId="6" fillId="0" borderId="38" xfId="0" applyFont="1" applyBorder="1" applyAlignment="1">
      <alignment horizontal="right"/>
    </xf>
    <xf numFmtId="0" fontId="6" fillId="0" borderId="39" xfId="0" applyFont="1" applyBorder="1" applyAlignment="1">
      <alignment horizontal="right"/>
    </xf>
    <xf numFmtId="0" fontId="12" fillId="3" borderId="37" xfId="0" applyFont="1" applyFill="1" applyBorder="1" applyAlignment="1">
      <alignment horizontal="right" wrapText="1"/>
    </xf>
    <xf numFmtId="0" fontId="11" fillId="4" borderId="37" xfId="0" applyFont="1" applyFill="1"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yank%20sharma\Desktop\RKA%20Home%20Work\Home%20Work\Securities%20or%20Financial%20Assets\PFS%20Subsidiaries%20Valuation\Annexure%202%20Companies\NSL%20Nagapatnam%20Power%20Ventures\Valuation%20Sheet%20of%20Power%20Ventures%20Pvt%20Ltd%20V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Mayank%20sharma/Desktop/RKA%20Home%20Work/Home%20Work/Securities%20or%20Financial%20Assets/PFS%20Subsidiaries%20Valuation/Annexure%202%20Companies/NSL%20Nagapatnam%20Infrastructure%20Pvt%20Ltd/Valuation%20Sheet%20of%20NSL%20Nagapatnam%20Infrastructure%20%20Pvt%20Ltd%20V2.xlsx?1AE8E87C" TargetMode="External"/><Relationship Id="rId1" Type="http://schemas.openxmlformats.org/officeDocument/2006/relationships/externalLinkPath" Target="file:///\\1AE8E87C\Valuation%20Sheet%20of%20NSL%20Nagapatnam%20Infrastructure%20%20Pvt%20Ltd%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K%20Associates%20File\Annexure%202%20Companies\NSL%20Nagapatnam%20Power%20Ventures\Valuation%20Sheet%20of%20Power%20Ventures%20Pvt%20L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NCI-I"/>
      <sheetName val="ONFCA-II"/>
      <sheetName val="ONCA-III"/>
      <sheetName val="Cash &amp; Cash Equivalents- IV"/>
      <sheetName val="OCFA-V"/>
      <sheetName val="MSEDCL Assets"/>
      <sheetName val="SECL Assets"/>
      <sheetName val="WCL Assets"/>
      <sheetName val="Sheet4"/>
    </sheetNames>
    <sheetDataSet>
      <sheetData sheetId="0" refreshError="1"/>
      <sheetData sheetId="1">
        <row r="3">
          <cell r="B3" t="str">
            <v>Details as on 31st March 2019</v>
          </cell>
        </row>
        <row r="5">
          <cell r="B5" t="str">
            <v>Figures in INR Lakhs</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NCI-I"/>
      <sheetName val="LT L&amp;A-II"/>
      <sheetName val="ONCA-III"/>
      <sheetName val="Cash &amp; Cash Equivalents- IV"/>
      <sheetName val="MSEDCL Assets"/>
      <sheetName val="SECL Assets"/>
      <sheetName val="WCL Assets"/>
      <sheetName val="Sheet4"/>
    </sheetNames>
    <sheetDataSet>
      <sheetData sheetId="0"/>
      <sheetData sheetId="1"/>
      <sheetData sheetId="2"/>
      <sheetData sheetId="3">
        <row r="10">
          <cell r="B10" t="str">
            <v>REMARKS &amp; NOTES:-</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sheetData sheetId="1">
        <row r="5">
          <cell r="B5" t="str">
            <v>Figures in INR Lakhs</v>
          </cell>
        </row>
        <row r="16">
          <cell r="B16" t="str">
            <v>REMARKS &amp; NOTES:-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ONFCA-I"/>
      <sheetName val="ONCA-II"/>
      <sheetName val="Cash &amp; Cash Equivalents- III"/>
      <sheetName val="OCFA-IV"/>
      <sheetName val="MSEDCL Assets"/>
      <sheetName val="SECL Assets"/>
      <sheetName val="WCL Assets"/>
      <sheetName val="Sheet4"/>
    </sheetNames>
    <sheetDataSet>
      <sheetData sheetId="0"/>
      <sheetData sheetId="1">
        <row r="3">
          <cell r="B3" t="str">
            <v>Details as on 31st March 2019</v>
          </cell>
        </row>
        <row r="5">
          <cell r="B5" t="str">
            <v>Figures in INR Lakhs</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110" t="s">
        <v>2</v>
      </c>
      <c r="D1" s="110"/>
      <c r="E1" s="110"/>
      <c r="F1" s="110"/>
      <c r="G1" s="110"/>
      <c r="H1" s="110"/>
      <c r="I1" s="110"/>
      <c r="J1" s="110"/>
      <c r="K1" s="110"/>
      <c r="L1" s="110"/>
      <c r="M1" s="110"/>
      <c r="N1" s="110"/>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21"/>
  <sheetViews>
    <sheetView zoomScaleNormal="100" workbookViewId="0">
      <pane ySplit="5" topLeftCell="A6" activePane="bottomLeft" state="frozen"/>
      <selection pane="bottomLeft" activeCell="B3" sqref="B3:G13"/>
    </sheetView>
  </sheetViews>
  <sheetFormatPr defaultColWidth="9" defaultRowHeight="12.75"/>
  <cols>
    <col min="1" max="1" width="9" style="38"/>
    <col min="2" max="2" width="5.7109375" style="38" customWidth="1"/>
    <col min="3" max="3" width="25.85546875" style="38" customWidth="1"/>
    <col min="4" max="4" width="15.85546875" style="39" customWidth="1"/>
    <col min="5" max="5" width="15.28515625" style="39" customWidth="1"/>
    <col min="6" max="6" width="14.42578125" style="39" customWidth="1"/>
    <col min="7" max="7" width="10.7109375" style="38" bestFit="1" customWidth="1"/>
    <col min="8" max="8" width="11" style="38" bestFit="1" customWidth="1"/>
    <col min="9" max="9" width="16.85546875" style="38" customWidth="1"/>
    <col min="10" max="10" width="15.7109375" style="38" customWidth="1"/>
    <col min="11" max="16384" width="9" style="38"/>
  </cols>
  <sheetData>
    <row r="2" spans="2:9">
      <c r="B2" s="111" t="s">
        <v>95</v>
      </c>
      <c r="C2" s="111"/>
      <c r="D2" s="111"/>
      <c r="E2" s="111"/>
      <c r="F2" s="112"/>
      <c r="G2" s="111"/>
    </row>
    <row r="3" spans="2:9">
      <c r="B3" s="111" t="s">
        <v>153</v>
      </c>
      <c r="C3" s="111"/>
      <c r="D3" s="111"/>
      <c r="E3" s="111"/>
      <c r="F3" s="112"/>
      <c r="G3" s="111"/>
    </row>
    <row r="4" spans="2:9">
      <c r="B4" s="119" t="s">
        <v>94</v>
      </c>
      <c r="C4" s="119"/>
      <c r="D4" s="119"/>
      <c r="E4" s="119"/>
      <c r="F4" s="120"/>
      <c r="G4" s="119"/>
    </row>
    <row r="5" spans="2:9" ht="46.5" customHeight="1">
      <c r="B5" s="40" t="s">
        <v>27</v>
      </c>
      <c r="C5" s="40" t="s">
        <v>2</v>
      </c>
      <c r="D5" s="41" t="s">
        <v>67</v>
      </c>
      <c r="E5" s="41" t="s">
        <v>31</v>
      </c>
      <c r="F5" s="41" t="s">
        <v>69</v>
      </c>
      <c r="G5" s="40" t="s">
        <v>28</v>
      </c>
    </row>
    <row r="6" spans="2:9">
      <c r="B6" s="121" t="s">
        <v>68</v>
      </c>
      <c r="C6" s="121"/>
      <c r="D6" s="121"/>
      <c r="E6" s="121"/>
      <c r="F6" s="122"/>
      <c r="G6" s="121"/>
    </row>
    <row r="7" spans="2:9">
      <c r="B7" s="91">
        <v>1</v>
      </c>
      <c r="C7" s="92" t="s">
        <v>133</v>
      </c>
      <c r="D7" s="42">
        <f>'PROPERTY, PLANT &amp; EQUIPMENTS-I'!D9</f>
        <v>0.36623</v>
      </c>
      <c r="E7" s="42">
        <f>'PROPERTY, PLANT &amp; EQUIPMENTS-I'!E9</f>
        <v>0</v>
      </c>
      <c r="F7" s="42">
        <f>'PROPERTY, PLANT &amp; EQUIPMENTS-I'!F9</f>
        <v>0</v>
      </c>
      <c r="G7" s="91" t="s">
        <v>78</v>
      </c>
    </row>
    <row r="8" spans="2:9">
      <c r="B8" s="91">
        <v>2</v>
      </c>
      <c r="C8" s="92" t="s">
        <v>132</v>
      </c>
      <c r="D8" s="42">
        <f>'CWIP-II'!D6</f>
        <v>528.83429000000001</v>
      </c>
      <c r="E8" s="42">
        <f>'CWIP-II'!E6</f>
        <v>0</v>
      </c>
      <c r="F8" s="42">
        <f>'CWIP-II'!F6</f>
        <v>0</v>
      </c>
      <c r="G8" s="91" t="s">
        <v>70</v>
      </c>
    </row>
    <row r="9" spans="2:9">
      <c r="B9" s="91">
        <v>3</v>
      </c>
      <c r="C9" s="92" t="s">
        <v>80</v>
      </c>
      <c r="D9" s="94">
        <f>'NCI-III'!D7</f>
        <v>1E-3</v>
      </c>
      <c r="E9" s="42">
        <f>'NCI-III'!E7</f>
        <v>0</v>
      </c>
      <c r="F9" s="42">
        <f>'NCI-III'!F7</f>
        <v>0</v>
      </c>
      <c r="G9" s="91" t="s">
        <v>79</v>
      </c>
    </row>
    <row r="10" spans="2:9" ht="25.5">
      <c r="B10" s="91">
        <v>4</v>
      </c>
      <c r="C10" s="92" t="s">
        <v>77</v>
      </c>
      <c r="D10" s="42">
        <f>'OCFA-IV'!D7</f>
        <v>81.31</v>
      </c>
      <c r="E10" s="93">
        <f>'NCI-III'!H10</f>
        <v>0</v>
      </c>
      <c r="F10" s="93">
        <f>'NCI-III'!I10</f>
        <v>0</v>
      </c>
      <c r="G10" s="91" t="s">
        <v>93</v>
      </c>
    </row>
    <row r="11" spans="2:9">
      <c r="B11" s="91">
        <v>5</v>
      </c>
      <c r="C11" s="92" t="s">
        <v>107</v>
      </c>
      <c r="D11" s="42">
        <f>'Cash &amp; Cash Equivalents-V'!C7</f>
        <v>0.33628000000000002</v>
      </c>
      <c r="E11" s="42">
        <f>'Cash &amp; Cash Equivalents-V'!E7</f>
        <v>0.33628000000000002</v>
      </c>
      <c r="F11" s="42">
        <f>'Cash &amp; Cash Equivalents-V'!F7</f>
        <v>0.33628000000000002</v>
      </c>
      <c r="G11" s="91" t="s">
        <v>134</v>
      </c>
    </row>
    <row r="12" spans="2:9" ht="25.5">
      <c r="B12" s="91">
        <v>6</v>
      </c>
      <c r="C12" s="92" t="s">
        <v>75</v>
      </c>
      <c r="D12" s="42">
        <f>'OCFA-VI'!C7</f>
        <v>4.5927199999999999</v>
      </c>
      <c r="E12" s="42">
        <f>IF('OCFA-VI'!E7="NIL",0,)</f>
        <v>0</v>
      </c>
      <c r="F12" s="42">
        <f>IF('OCFA-VI'!F7="NIL",0,)</f>
        <v>0</v>
      </c>
      <c r="G12" s="91" t="s">
        <v>135</v>
      </c>
    </row>
    <row r="13" spans="2:9">
      <c r="B13" s="118" t="s">
        <v>21</v>
      </c>
      <c r="C13" s="118"/>
      <c r="D13" s="43">
        <f>SUM(D7:D12)</f>
        <v>615.44051999999999</v>
      </c>
      <c r="E13" s="43">
        <f t="shared" ref="E13:F13" si="0">SUM(E7:E12)</f>
        <v>0.33628000000000002</v>
      </c>
      <c r="F13" s="43">
        <f t="shared" si="0"/>
        <v>0.33628000000000002</v>
      </c>
      <c r="G13" s="44"/>
      <c r="I13" s="45"/>
    </row>
    <row r="14" spans="2:9" ht="12" customHeight="1">
      <c r="B14" s="114" t="s">
        <v>20</v>
      </c>
      <c r="C14" s="115"/>
      <c r="D14" s="115"/>
      <c r="E14" s="115"/>
      <c r="F14" s="116"/>
      <c r="G14" s="117"/>
    </row>
    <row r="15" spans="2:9" ht="253.5" customHeight="1">
      <c r="B15" s="113" t="s">
        <v>106</v>
      </c>
      <c r="C15" s="113"/>
      <c r="D15" s="113"/>
      <c r="E15" s="113"/>
      <c r="F15" s="113"/>
      <c r="G15" s="113"/>
    </row>
    <row r="16" spans="2:9" ht="33.75" customHeight="1">
      <c r="B16" s="46"/>
      <c r="C16" s="46"/>
      <c r="D16" s="46"/>
      <c r="E16" s="46"/>
      <c r="F16" s="46"/>
      <c r="G16" s="46"/>
    </row>
    <row r="17" spans="2:7" ht="23.25" customHeight="1">
      <c r="B17" s="47"/>
      <c r="C17" s="47"/>
      <c r="D17" s="47"/>
      <c r="E17" s="47"/>
      <c r="F17" s="47"/>
      <c r="G17" s="47"/>
    </row>
    <row r="18" spans="2:7" ht="36" customHeight="1">
      <c r="B18" s="46"/>
      <c r="C18" s="46"/>
      <c r="D18" s="46"/>
      <c r="E18" s="46"/>
      <c r="F18" s="46"/>
      <c r="G18" s="46"/>
    </row>
    <row r="19" spans="2:7" ht="33.75" customHeight="1">
      <c r="B19" s="46"/>
      <c r="C19" s="46"/>
      <c r="D19" s="46"/>
      <c r="E19" s="46"/>
      <c r="F19" s="46"/>
      <c r="G19" s="46"/>
    </row>
    <row r="20" spans="2:7" ht="30" customHeight="1">
      <c r="B20" s="48"/>
      <c r="C20" s="48"/>
      <c r="D20" s="48"/>
      <c r="E20" s="48"/>
      <c r="F20" s="48"/>
      <c r="G20" s="48"/>
    </row>
    <row r="21" spans="2:7" ht="48.75" customHeight="1">
      <c r="B21" s="48"/>
      <c r="C21" s="48"/>
      <c r="D21" s="48"/>
      <c r="E21" s="48"/>
      <c r="F21" s="48"/>
      <c r="G21" s="48"/>
    </row>
  </sheetData>
  <mergeCells count="7">
    <mergeCell ref="B2:G2"/>
    <mergeCell ref="B3:G3"/>
    <mergeCell ref="B15:G15"/>
    <mergeCell ref="B14:G14"/>
    <mergeCell ref="B13:C13"/>
    <mergeCell ref="B4:G4"/>
    <mergeCell ref="B6:G6"/>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0981-EC81-483F-8B7E-10710ADD5FDD}">
  <dimension ref="B2:I18"/>
  <sheetViews>
    <sheetView workbookViewId="0">
      <selection activeCell="B2" sqref="B2:G9"/>
    </sheetView>
  </sheetViews>
  <sheetFormatPr defaultRowHeight="15"/>
  <cols>
    <col min="2" max="2" width="4.5703125" style="84" customWidth="1"/>
    <col min="3" max="3" width="20" style="62" customWidth="1"/>
    <col min="4" max="4" width="18.7109375" style="85" customWidth="1"/>
    <col min="5" max="5" width="15.5703125" style="86" customWidth="1"/>
    <col min="6" max="6" width="14.5703125" style="86" customWidth="1"/>
    <col min="7" max="7" width="15.140625" style="86" customWidth="1"/>
    <col min="8" max="8" width="14.42578125" style="86" customWidth="1"/>
    <col min="9" max="9" width="16.7109375" style="86" customWidth="1"/>
    <col min="10" max="10" width="25.42578125" customWidth="1"/>
    <col min="12" max="12" width="10" bestFit="1" customWidth="1"/>
  </cols>
  <sheetData>
    <row r="2" spans="2:9" ht="15" customHeight="1">
      <c r="B2" s="123" t="s">
        <v>112</v>
      </c>
      <c r="C2" s="123"/>
      <c r="D2" s="123"/>
      <c r="E2" s="123"/>
      <c r="F2" s="123"/>
      <c r="G2" s="123"/>
      <c r="H2"/>
      <c r="I2"/>
    </row>
    <row r="3" spans="2:9" ht="57.75" customHeight="1">
      <c r="B3" s="80" t="s">
        <v>27</v>
      </c>
      <c r="C3" s="80" t="s">
        <v>113</v>
      </c>
      <c r="D3" s="106" t="s">
        <v>67</v>
      </c>
      <c r="E3" s="81" t="s">
        <v>87</v>
      </c>
      <c r="F3" s="81" t="s">
        <v>74</v>
      </c>
      <c r="G3" s="81" t="s">
        <v>22</v>
      </c>
      <c r="H3"/>
      <c r="I3"/>
    </row>
    <row r="4" spans="2:9" ht="15" customHeight="1">
      <c r="B4" s="124" t="s">
        <v>114</v>
      </c>
      <c r="C4" s="125"/>
      <c r="D4" s="125"/>
      <c r="E4" s="125"/>
      <c r="F4" s="125"/>
      <c r="G4" s="126"/>
      <c r="H4"/>
      <c r="I4"/>
    </row>
    <row r="5" spans="2:9">
      <c r="B5" s="82" t="s">
        <v>115</v>
      </c>
      <c r="C5" s="83" t="s">
        <v>116</v>
      </c>
      <c r="D5" s="107">
        <f>5493/10^5</f>
        <v>5.493E-2</v>
      </c>
      <c r="E5" s="107">
        <v>0</v>
      </c>
      <c r="F5" s="107">
        <v>0</v>
      </c>
      <c r="G5" s="127" t="s">
        <v>117</v>
      </c>
      <c r="H5"/>
      <c r="I5"/>
    </row>
    <row r="6" spans="2:9" s="62" customFormat="1">
      <c r="B6" s="82" t="s">
        <v>118</v>
      </c>
      <c r="C6" s="83" t="s">
        <v>119</v>
      </c>
      <c r="D6" s="107">
        <f>18649/10^5</f>
        <v>0.18648999999999999</v>
      </c>
      <c r="E6" s="107">
        <v>0</v>
      </c>
      <c r="F6" s="107">
        <v>0</v>
      </c>
      <c r="G6" s="128"/>
    </row>
    <row r="7" spans="2:9" s="62" customFormat="1" ht="15" customHeight="1">
      <c r="B7" s="82" t="s">
        <v>120</v>
      </c>
      <c r="C7" s="83" t="s">
        <v>121</v>
      </c>
      <c r="D7" s="107">
        <f>12481/10^5</f>
        <v>0.12481</v>
      </c>
      <c r="E7" s="107">
        <v>0</v>
      </c>
      <c r="F7" s="107">
        <f t="shared" ref="F7" si="0">E7</f>
        <v>0</v>
      </c>
      <c r="G7" s="128"/>
    </row>
    <row r="8" spans="2:9" s="62" customFormat="1">
      <c r="B8" s="82" t="s">
        <v>122</v>
      </c>
      <c r="C8" s="83" t="s">
        <v>123</v>
      </c>
      <c r="D8" s="107">
        <v>0</v>
      </c>
      <c r="E8" s="107">
        <v>0</v>
      </c>
      <c r="F8" s="107">
        <v>0</v>
      </c>
      <c r="G8" s="128"/>
    </row>
    <row r="9" spans="2:9" s="62" customFormat="1" ht="15.75">
      <c r="B9" s="130" t="s">
        <v>21</v>
      </c>
      <c r="C9" s="131"/>
      <c r="D9" s="108">
        <f>SUM(D5:D8)</f>
        <v>0.36623</v>
      </c>
      <c r="E9" s="108">
        <f>SUM(E5:E8)</f>
        <v>0</v>
      </c>
      <c r="F9" s="108">
        <f>SUM(F5:F8)</f>
        <v>0</v>
      </c>
      <c r="G9" s="129"/>
    </row>
    <row r="10" spans="2:9" s="62" customFormat="1"/>
    <row r="11" spans="2:9" ht="15.75" customHeight="1">
      <c r="B11"/>
      <c r="C11"/>
      <c r="D11"/>
      <c r="E11"/>
      <c r="F11"/>
      <c r="G11"/>
      <c r="H11"/>
      <c r="I11"/>
    </row>
    <row r="12" spans="2:9" ht="15" hidden="1" customHeight="1">
      <c r="B12"/>
      <c r="C12"/>
      <c r="D12"/>
      <c r="E12"/>
      <c r="F12"/>
      <c r="G12"/>
      <c r="H12"/>
      <c r="I12"/>
    </row>
    <row r="13" spans="2:9" ht="15" hidden="1" customHeight="1">
      <c r="B13"/>
      <c r="C13"/>
      <c r="D13"/>
      <c r="E13"/>
      <c r="F13"/>
      <c r="G13"/>
      <c r="H13"/>
      <c r="I13"/>
    </row>
    <row r="14" spans="2:9" ht="15" hidden="1" customHeight="1">
      <c r="B14"/>
      <c r="C14"/>
      <c r="D14"/>
      <c r="E14"/>
      <c r="F14"/>
      <c r="G14"/>
      <c r="H14"/>
      <c r="I14"/>
    </row>
    <row r="15" spans="2:9" ht="15" hidden="1" customHeight="1">
      <c r="B15"/>
      <c r="C15"/>
      <c r="D15"/>
      <c r="E15"/>
      <c r="F15"/>
      <c r="G15"/>
      <c r="H15"/>
      <c r="I15"/>
    </row>
    <row r="16" spans="2:9" ht="15" hidden="1" customHeight="1">
      <c r="B16"/>
      <c r="C16"/>
      <c r="D16"/>
      <c r="E16"/>
      <c r="F16"/>
      <c r="G16"/>
      <c r="H16"/>
      <c r="I16"/>
    </row>
    <row r="17" customFormat="1" ht="57" hidden="1" customHeight="1"/>
    <row r="18" customFormat="1"/>
  </sheetData>
  <mergeCells count="4">
    <mergeCell ref="B2:G2"/>
    <mergeCell ref="B4:G4"/>
    <mergeCell ref="G5:G9"/>
    <mergeCell ref="B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B4A5-553F-4F39-ACE1-A388A4C1E663}">
  <dimension ref="B2:G12"/>
  <sheetViews>
    <sheetView workbookViewId="0">
      <selection activeCell="B2" sqref="B2:G6"/>
    </sheetView>
  </sheetViews>
  <sheetFormatPr defaultRowHeight="15"/>
  <cols>
    <col min="2" max="2" width="5.7109375" style="84" customWidth="1"/>
    <col min="3" max="3" width="14.140625" style="62" customWidth="1"/>
    <col min="4" max="4" width="11.140625" style="86" customWidth="1"/>
    <col min="5" max="5" width="13.7109375" style="86" customWidth="1"/>
    <col min="6" max="6" width="14.140625" style="86" customWidth="1"/>
    <col min="7" max="7" width="39.140625" style="86" customWidth="1"/>
    <col min="8" max="8" width="25.42578125" customWidth="1"/>
  </cols>
  <sheetData>
    <row r="2" spans="2:7" ht="15" customHeight="1">
      <c r="B2" s="135" t="s">
        <v>125</v>
      </c>
      <c r="C2" s="135"/>
      <c r="D2" s="135"/>
      <c r="E2" s="135"/>
      <c r="F2" s="135"/>
      <c r="G2" s="135"/>
    </row>
    <row r="3" spans="2:7" ht="51">
      <c r="B3" s="80" t="s">
        <v>27</v>
      </c>
      <c r="C3" s="80" t="s">
        <v>113</v>
      </c>
      <c r="D3" s="106" t="s">
        <v>67</v>
      </c>
      <c r="E3" s="81" t="s">
        <v>87</v>
      </c>
      <c r="F3" s="81" t="s">
        <v>126</v>
      </c>
      <c r="G3" s="81" t="s">
        <v>22</v>
      </c>
    </row>
    <row r="4" spans="2:7">
      <c r="B4" s="124" t="s">
        <v>114</v>
      </c>
      <c r="C4" s="125"/>
      <c r="D4" s="125"/>
      <c r="E4" s="125"/>
      <c r="F4" s="125"/>
      <c r="G4" s="126"/>
    </row>
    <row r="5" spans="2:7" ht="45">
      <c r="B5" s="87">
        <v>1</v>
      </c>
      <c r="C5" s="88" t="s">
        <v>125</v>
      </c>
      <c r="D5" s="109">
        <f>52883429/10^5</f>
        <v>528.83429000000001</v>
      </c>
      <c r="E5" s="109">
        <v>0</v>
      </c>
      <c r="F5" s="109">
        <v>0</v>
      </c>
      <c r="G5" s="88" t="s">
        <v>117</v>
      </c>
    </row>
    <row r="6" spans="2:7">
      <c r="B6" s="89"/>
      <c r="C6" s="82" t="s">
        <v>21</v>
      </c>
      <c r="D6" s="108">
        <f t="shared" ref="D6:F6" si="0">SUM(D5)</f>
        <v>528.83429000000001</v>
      </c>
      <c r="E6" s="108">
        <f t="shared" si="0"/>
        <v>0</v>
      </c>
      <c r="F6" s="108">
        <f t="shared" si="0"/>
        <v>0</v>
      </c>
      <c r="G6" s="90"/>
    </row>
    <row r="7" spans="2:7" hidden="1">
      <c r="B7" s="136" t="s">
        <v>124</v>
      </c>
      <c r="C7" s="137"/>
      <c r="D7" s="137"/>
      <c r="E7" s="137"/>
      <c r="F7" s="137"/>
      <c r="G7" s="138"/>
    </row>
    <row r="8" spans="2:7" hidden="1">
      <c r="B8" s="132" t="s">
        <v>127</v>
      </c>
      <c r="C8" s="133"/>
      <c r="D8" s="133"/>
      <c r="E8" s="133"/>
      <c r="F8" s="133"/>
      <c r="G8" s="134"/>
    </row>
    <row r="9" spans="2:7" hidden="1">
      <c r="B9" s="132" t="s">
        <v>128</v>
      </c>
      <c r="C9" s="133"/>
      <c r="D9" s="133"/>
      <c r="E9" s="133"/>
      <c r="F9" s="133"/>
      <c r="G9" s="134"/>
    </row>
    <row r="10" spans="2:7" ht="29.25" hidden="1" customHeight="1">
      <c r="B10" s="132" t="s">
        <v>129</v>
      </c>
      <c r="C10" s="133"/>
      <c r="D10" s="133"/>
      <c r="E10" s="133"/>
      <c r="F10" s="133"/>
      <c r="G10" s="134"/>
    </row>
    <row r="11" spans="2:7" ht="29.25" hidden="1" customHeight="1">
      <c r="B11" s="132" t="s">
        <v>130</v>
      </c>
      <c r="C11" s="133"/>
      <c r="D11" s="133"/>
      <c r="E11" s="133"/>
      <c r="F11" s="133"/>
      <c r="G11" s="134"/>
    </row>
    <row r="12" spans="2:7" ht="29.25" hidden="1" customHeight="1">
      <c r="B12" s="132" t="s">
        <v>131</v>
      </c>
      <c r="C12" s="133"/>
      <c r="D12" s="133"/>
      <c r="E12" s="133"/>
      <c r="F12" s="133"/>
      <c r="G12" s="134"/>
    </row>
  </sheetData>
  <mergeCells count="8">
    <mergeCell ref="B11:G11"/>
    <mergeCell ref="B12:G12"/>
    <mergeCell ref="B2:G2"/>
    <mergeCell ref="B4:G4"/>
    <mergeCell ref="B7:G7"/>
    <mergeCell ref="B8:G8"/>
    <mergeCell ref="B9:G9"/>
    <mergeCell ref="B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9"/>
  <sheetViews>
    <sheetView workbookViewId="0">
      <pane ySplit="5" topLeftCell="A6" activePane="bottomLeft" state="frozen"/>
      <selection pane="bottomLeft" activeCell="A2" sqref="A2:J7"/>
    </sheetView>
  </sheetViews>
  <sheetFormatPr defaultRowHeight="15"/>
  <cols>
    <col min="1" max="1" width="5.42578125" bestFit="1" customWidth="1"/>
    <col min="2" max="2" width="13.42578125" customWidth="1"/>
    <col min="3" max="3" width="10.140625" hidden="1" customWidth="1"/>
    <col min="4" max="4" width="9" customWidth="1"/>
    <col min="5" max="5" width="7.28515625" hidden="1" customWidth="1"/>
    <col min="6" max="6" width="14.140625" hidden="1" customWidth="1"/>
    <col min="7" max="7" width="11" hidden="1" customWidth="1"/>
    <col min="8" max="8" width="9.140625" customWidth="1"/>
    <col min="9" max="9" width="9.28515625" customWidth="1"/>
    <col min="10" max="10" width="34.5703125" customWidth="1"/>
  </cols>
  <sheetData>
    <row r="2" spans="1:10">
      <c r="A2" s="139" t="s">
        <v>108</v>
      </c>
      <c r="B2" s="139"/>
      <c r="C2" s="139"/>
      <c r="D2" s="139"/>
      <c r="E2" s="139"/>
      <c r="F2" s="139"/>
      <c r="G2" s="139"/>
      <c r="H2" s="139"/>
      <c r="I2" s="139"/>
      <c r="J2" s="139"/>
    </row>
    <row r="3" spans="1:10">
      <c r="A3" s="140" t="str">
        <f>SUMMARY!B4</f>
        <v>Details as on 31st March 2022</v>
      </c>
      <c r="B3" s="141"/>
      <c r="C3" s="141"/>
      <c r="D3" s="141"/>
      <c r="E3" s="141"/>
      <c r="F3" s="141"/>
      <c r="G3" s="141"/>
      <c r="H3" s="141"/>
      <c r="I3" s="141"/>
      <c r="J3" s="142"/>
    </row>
    <row r="4" spans="1:10" ht="57" customHeight="1">
      <c r="A4" s="50" t="s">
        <v>0</v>
      </c>
      <c r="B4" s="50" t="s">
        <v>81</v>
      </c>
      <c r="C4" s="50" t="s">
        <v>82</v>
      </c>
      <c r="D4" s="50" t="s">
        <v>83</v>
      </c>
      <c r="E4" s="50" t="s">
        <v>84</v>
      </c>
      <c r="F4" s="50" t="s">
        <v>85</v>
      </c>
      <c r="G4" s="34" t="s">
        <v>86</v>
      </c>
      <c r="H4" s="50" t="s">
        <v>87</v>
      </c>
      <c r="I4" s="50" t="s">
        <v>88</v>
      </c>
      <c r="J4" s="50" t="s">
        <v>22</v>
      </c>
    </row>
    <row r="5" spans="1:10">
      <c r="A5" s="143" t="str">
        <f>[1]SUMMARY!B5</f>
        <v>Figures in INR Lakhs</v>
      </c>
      <c r="B5" s="144"/>
      <c r="C5" s="144"/>
      <c r="D5" s="144"/>
      <c r="E5" s="144"/>
      <c r="F5" s="144"/>
      <c r="G5" s="144"/>
      <c r="H5" s="144"/>
      <c r="I5" s="144"/>
      <c r="J5" s="145"/>
    </row>
    <row r="6" spans="1:10" s="62" customFormat="1" ht="94.5" customHeight="1">
      <c r="A6" s="60">
        <v>1</v>
      </c>
      <c r="B6" s="71" t="s">
        <v>98</v>
      </c>
      <c r="C6" s="59" t="s">
        <v>102</v>
      </c>
      <c r="D6" s="67">
        <f>100/10^5</f>
        <v>1E-3</v>
      </c>
      <c r="E6" s="59">
        <v>10</v>
      </c>
      <c r="F6" s="61">
        <f>(D6*100000)/E6</f>
        <v>10</v>
      </c>
      <c r="G6" s="59" t="s">
        <v>102</v>
      </c>
      <c r="H6" s="73" t="s">
        <v>100</v>
      </c>
      <c r="I6" s="73" t="s">
        <v>100</v>
      </c>
      <c r="J6" s="70" t="s">
        <v>99</v>
      </c>
    </row>
    <row r="7" spans="1:10">
      <c r="A7" s="63"/>
      <c r="B7" s="58" t="s">
        <v>25</v>
      </c>
      <c r="C7" s="64"/>
      <c r="D7" s="75">
        <f>SUM(D6:D6)</f>
        <v>1E-3</v>
      </c>
      <c r="E7" s="76"/>
      <c r="F7" s="76"/>
      <c r="G7" s="65"/>
      <c r="H7" s="74" t="str">
        <f>H6</f>
        <v>NIL</v>
      </c>
      <c r="I7" s="74" t="str">
        <f>I6</f>
        <v>NIL</v>
      </c>
      <c r="J7" s="66"/>
    </row>
    <row r="8" spans="1:10">
      <c r="A8" s="146" t="e">
        <f>'[2]LT L&amp;A-II'!B10:K10</f>
        <v>#VALUE!</v>
      </c>
      <c r="B8" s="147"/>
      <c r="C8" s="147"/>
      <c r="D8" s="147"/>
      <c r="E8" s="147"/>
      <c r="F8" s="147"/>
      <c r="G8" s="147"/>
      <c r="H8" s="147"/>
      <c r="I8" s="147"/>
      <c r="J8" s="147"/>
    </row>
    <row r="9" spans="1:10" ht="108.75" customHeight="1">
      <c r="A9" s="148" t="s">
        <v>89</v>
      </c>
      <c r="B9" s="148"/>
      <c r="C9" s="148"/>
      <c r="D9" s="148"/>
      <c r="E9" s="148"/>
      <c r="F9" s="148"/>
      <c r="G9" s="148"/>
      <c r="H9" s="148"/>
      <c r="I9" s="148"/>
      <c r="J9" s="148"/>
    </row>
  </sheetData>
  <mergeCells count="5">
    <mergeCell ref="A2:J2"/>
    <mergeCell ref="A3:J3"/>
    <mergeCell ref="A5:J5"/>
    <mergeCell ref="A8:J8"/>
    <mergeCell ref="A9:J9"/>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
  <sheetViews>
    <sheetView workbookViewId="0">
      <selection activeCell="A2" sqref="A2:I7"/>
    </sheetView>
  </sheetViews>
  <sheetFormatPr defaultRowHeight="15"/>
  <cols>
    <col min="1" max="1" width="4.7109375" bestFit="1" customWidth="1"/>
    <col min="2" max="2" width="17.28515625" customWidth="1"/>
    <col min="3" max="3" width="10" hidden="1" customWidth="1"/>
    <col min="4" max="4" width="9.42578125" customWidth="1"/>
    <col min="5" max="6" width="9.42578125" hidden="1" customWidth="1"/>
    <col min="7" max="8" width="9.42578125" customWidth="1"/>
    <col min="9" max="9" width="41.7109375" customWidth="1"/>
  </cols>
  <sheetData>
    <row r="2" spans="1:11">
      <c r="A2" s="149" t="s">
        <v>109</v>
      </c>
      <c r="B2" s="150"/>
      <c r="C2" s="150"/>
      <c r="D2" s="150"/>
      <c r="E2" s="150"/>
      <c r="F2" s="150"/>
      <c r="G2" s="150"/>
      <c r="H2" s="150"/>
      <c r="I2" s="151"/>
    </row>
    <row r="3" spans="1:11">
      <c r="A3" s="152" t="str">
        <f>SUMMARY!B4</f>
        <v>Details as on 31st March 2022</v>
      </c>
      <c r="B3" s="153"/>
      <c r="C3" s="153"/>
      <c r="D3" s="153"/>
      <c r="E3" s="153"/>
      <c r="F3" s="153"/>
      <c r="G3" s="153"/>
      <c r="H3" s="153"/>
      <c r="I3" s="154"/>
    </row>
    <row r="4" spans="1:11" ht="72">
      <c r="A4" s="34" t="s">
        <v>0</v>
      </c>
      <c r="B4" s="34" t="s">
        <v>71</v>
      </c>
      <c r="C4" s="34" t="s">
        <v>90</v>
      </c>
      <c r="D4" s="50" t="s">
        <v>66</v>
      </c>
      <c r="E4" s="34" t="s">
        <v>33</v>
      </c>
      <c r="F4" s="34" t="s">
        <v>29</v>
      </c>
      <c r="G4" s="34" t="s">
        <v>32</v>
      </c>
      <c r="H4" s="34" t="s">
        <v>91</v>
      </c>
      <c r="I4" s="34" t="s">
        <v>22</v>
      </c>
    </row>
    <row r="5" spans="1:11">
      <c r="A5" s="152" t="str">
        <f>[3]SUMMARY!B5</f>
        <v>Figures in INR Lakhs</v>
      </c>
      <c r="B5" s="153"/>
      <c r="C5" s="153"/>
      <c r="D5" s="153"/>
      <c r="E5" s="153"/>
      <c r="F5" s="153"/>
      <c r="G5" s="153"/>
      <c r="H5" s="153"/>
      <c r="I5" s="154"/>
    </row>
    <row r="6" spans="1:11" ht="132.75" customHeight="1">
      <c r="A6" s="55">
        <v>1</v>
      </c>
      <c r="B6" s="36" t="s">
        <v>96</v>
      </c>
      <c r="C6" s="35"/>
      <c r="D6" s="77">
        <f>8131000/10^5</f>
        <v>81.31</v>
      </c>
      <c r="E6" s="35" t="s">
        <v>102</v>
      </c>
      <c r="F6" s="35" t="s">
        <v>102</v>
      </c>
      <c r="G6" s="77" t="s">
        <v>100</v>
      </c>
      <c r="H6" s="77" t="s">
        <v>100</v>
      </c>
      <c r="I6" s="36" t="s">
        <v>105</v>
      </c>
      <c r="J6" s="57">
        <v>0</v>
      </c>
      <c r="K6" s="57">
        <v>0</v>
      </c>
    </row>
    <row r="7" spans="1:11">
      <c r="A7" s="51"/>
      <c r="B7" s="56"/>
      <c r="C7" s="49" t="s">
        <v>25</v>
      </c>
      <c r="D7" s="78">
        <f>SUM(D6:D6)</f>
        <v>81.31</v>
      </c>
      <c r="E7" s="52"/>
      <c r="F7" s="52"/>
      <c r="G7" s="78" t="str">
        <f>G6</f>
        <v>NIL</v>
      </c>
      <c r="H7" s="78" t="str">
        <f>H6</f>
        <v>NIL</v>
      </c>
      <c r="I7" s="51"/>
    </row>
    <row r="8" spans="1:11">
      <c r="A8" s="146" t="str">
        <f>[3]SUMMARY!B16</f>
        <v>REMARKS &amp; NOTES:-</v>
      </c>
      <c r="B8" s="155"/>
      <c r="C8" s="155"/>
      <c r="D8" s="155"/>
      <c r="E8" s="155"/>
      <c r="F8" s="155"/>
      <c r="G8" s="155"/>
      <c r="H8" s="155"/>
      <c r="I8" s="156"/>
    </row>
    <row r="9" spans="1:11" ht="108" customHeight="1">
      <c r="A9" s="148" t="s">
        <v>89</v>
      </c>
      <c r="B9" s="148"/>
      <c r="C9" s="148"/>
      <c r="D9" s="148"/>
      <c r="E9" s="148"/>
      <c r="F9" s="148"/>
      <c r="G9" s="148"/>
      <c r="H9" s="148"/>
      <c r="I9" s="148"/>
    </row>
  </sheetData>
  <mergeCells count="5">
    <mergeCell ref="A2:I2"/>
    <mergeCell ref="A3:I3"/>
    <mergeCell ref="A5:I5"/>
    <mergeCell ref="A8:I8"/>
    <mergeCell ref="A9:I9"/>
  </mergeCells>
  <dataValidations disablePrompts="1" count="1">
    <dataValidation type="list" allowBlank="1" showInputMessage="1" showErrorMessage="1" sqref="F7" xr:uid="{00000000-0002-0000-0300-000000000000}">
      <formula1>"On follow up party says it will be realised soon, Dispute in offered services, Dispute in Invoicing, Pending without reason, Unfairly held up by the party "</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
  <sheetViews>
    <sheetView zoomScaleNormal="100" workbookViewId="0">
      <pane ySplit="4" topLeftCell="A5" activePane="bottomLeft" state="frozen"/>
      <selection pane="bottomLeft" activeCell="A2" sqref="A2:G7"/>
    </sheetView>
  </sheetViews>
  <sheetFormatPr defaultColWidth="36.28515625" defaultRowHeight="12"/>
  <cols>
    <col min="1" max="1" width="6.7109375" style="27" bestFit="1" customWidth="1"/>
    <col min="2" max="2" width="14.28515625" style="27" customWidth="1"/>
    <col min="3" max="3" width="11" style="27" customWidth="1"/>
    <col min="4" max="4" width="11" style="27" hidden="1" customWidth="1"/>
    <col min="5" max="6" width="11.42578125" style="27" customWidth="1"/>
    <col min="7" max="7" width="51.140625" style="27" customWidth="1"/>
    <col min="8" max="10" width="8" style="27" bestFit="1" customWidth="1"/>
    <col min="11" max="16384" width="36.28515625" style="27"/>
  </cols>
  <sheetData>
    <row r="2" spans="1:10">
      <c r="A2" s="157" t="s">
        <v>110</v>
      </c>
      <c r="B2" s="150"/>
      <c r="C2" s="150"/>
      <c r="D2" s="150"/>
      <c r="E2" s="150"/>
      <c r="F2" s="150"/>
      <c r="G2" s="158"/>
    </row>
    <row r="3" spans="1:10">
      <c r="A3" s="159" t="str">
        <f>SUMMARY!B4</f>
        <v>Details as on 31st March 2022</v>
      </c>
      <c r="B3" s="160"/>
      <c r="C3" s="160"/>
      <c r="D3" s="160"/>
      <c r="E3" s="160"/>
      <c r="F3" s="160"/>
      <c r="G3" s="161"/>
    </row>
    <row r="4" spans="1:10" ht="33" customHeight="1">
      <c r="A4" s="20" t="s">
        <v>23</v>
      </c>
      <c r="B4" s="20" t="s">
        <v>65</v>
      </c>
      <c r="C4" s="21" t="s">
        <v>30</v>
      </c>
      <c r="D4" s="21" t="s">
        <v>24</v>
      </c>
      <c r="E4" s="34" t="s">
        <v>32</v>
      </c>
      <c r="F4" s="34" t="s">
        <v>76</v>
      </c>
      <c r="G4" s="21" t="s">
        <v>22</v>
      </c>
    </row>
    <row r="5" spans="1:10">
      <c r="A5" s="162" t="str">
        <f>SUMMARY!B6</f>
        <v>Figures in INR Lakhs</v>
      </c>
      <c r="B5" s="163"/>
      <c r="C5" s="163"/>
      <c r="D5" s="163"/>
      <c r="E5" s="163"/>
      <c r="F5" s="163"/>
      <c r="G5" s="164"/>
    </row>
    <row r="6" spans="1:10" ht="101.25" customHeight="1">
      <c r="A6" s="33">
        <v>1</v>
      </c>
      <c r="B6" s="72" t="s">
        <v>101</v>
      </c>
      <c r="C6" s="32">
        <f>33628/10^5</f>
        <v>0.33628000000000002</v>
      </c>
      <c r="D6" s="31" t="s">
        <v>102</v>
      </c>
      <c r="E6" s="32">
        <f t="shared" ref="E6" si="0">+C6*H6</f>
        <v>0.33628000000000002</v>
      </c>
      <c r="F6" s="32">
        <f>+C6*I6</f>
        <v>0.33628000000000002</v>
      </c>
      <c r="G6" s="68" t="s">
        <v>103</v>
      </c>
      <c r="H6" s="54">
        <v>1</v>
      </c>
      <c r="I6" s="54">
        <v>1</v>
      </c>
    </row>
    <row r="7" spans="1:10">
      <c r="A7" s="28" t="s">
        <v>26</v>
      </c>
      <c r="B7" s="29"/>
      <c r="C7" s="25">
        <f>SUM(C6)</f>
        <v>0.33628000000000002</v>
      </c>
      <c r="D7" s="25"/>
      <c r="E7" s="25">
        <f t="shared" ref="E7:F7" si="1">SUM(E6)</f>
        <v>0.33628000000000002</v>
      </c>
      <c r="F7" s="25">
        <f t="shared" si="1"/>
        <v>0.33628000000000002</v>
      </c>
      <c r="G7" s="22"/>
      <c r="I7" s="26"/>
    </row>
    <row r="8" spans="1:10">
      <c r="A8" s="165" t="str">
        <f>SUMMARY!B14</f>
        <v>REMARKS &amp; NOTES:-</v>
      </c>
      <c r="B8" s="166"/>
      <c r="C8" s="166"/>
      <c r="D8" s="166"/>
      <c r="E8" s="166"/>
      <c r="F8" s="166"/>
      <c r="G8" s="167"/>
      <c r="I8" s="26"/>
    </row>
    <row r="9" spans="1:10" ht="118.5" customHeight="1">
      <c r="A9" s="113" t="s">
        <v>92</v>
      </c>
      <c r="B9" s="113"/>
      <c r="C9" s="113"/>
      <c r="D9" s="113"/>
      <c r="E9" s="113"/>
      <c r="F9" s="113"/>
      <c r="G9" s="113"/>
      <c r="I9" s="26"/>
    </row>
    <row r="10" spans="1:10">
      <c r="A10" s="30"/>
      <c r="B10" s="30"/>
      <c r="C10" s="30"/>
      <c r="D10" s="30"/>
      <c r="E10" s="30"/>
      <c r="F10" s="30"/>
      <c r="G10" s="30"/>
    </row>
    <row r="11" spans="1:10">
      <c r="A11" s="30"/>
      <c r="B11" s="30"/>
      <c r="C11" s="30"/>
      <c r="D11" s="30"/>
      <c r="E11" s="30"/>
      <c r="F11" s="30"/>
      <c r="G11" s="30"/>
    </row>
    <row r="12" spans="1:10">
      <c r="A12" s="30"/>
      <c r="B12" s="30"/>
      <c r="C12" s="30"/>
      <c r="D12" s="30"/>
      <c r="E12" s="30"/>
      <c r="F12" s="30"/>
      <c r="G12" s="30"/>
      <c r="J12" s="31"/>
    </row>
  </sheetData>
  <mergeCells count="5">
    <mergeCell ref="A2:G2"/>
    <mergeCell ref="A9:G9"/>
    <mergeCell ref="A3:G3"/>
    <mergeCell ref="A5:G5"/>
    <mergeCell ref="A8:G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9"/>
  <sheetViews>
    <sheetView tabSelected="1" workbookViewId="0">
      <selection activeCell="A2" sqref="A2:G7"/>
    </sheetView>
  </sheetViews>
  <sheetFormatPr defaultRowHeight="15"/>
  <cols>
    <col min="1" max="1" width="5.5703125" customWidth="1"/>
    <col min="2" max="2" width="17.5703125" customWidth="1"/>
    <col min="3" max="3" width="11.42578125" customWidth="1"/>
    <col min="4" max="4" width="11.5703125" hidden="1" customWidth="1"/>
    <col min="5" max="5" width="11.5703125" customWidth="1"/>
    <col min="6" max="6" width="13.85546875" bestFit="1" customWidth="1"/>
    <col min="7" max="7" width="37.28515625" customWidth="1"/>
    <col min="8" max="9" width="4.42578125" bestFit="1" customWidth="1"/>
  </cols>
  <sheetData>
    <row r="2" spans="1:9">
      <c r="A2" s="149" t="s">
        <v>111</v>
      </c>
      <c r="B2" s="150"/>
      <c r="C2" s="150"/>
      <c r="D2" s="150"/>
      <c r="E2" s="150"/>
      <c r="F2" s="150"/>
      <c r="G2" s="151"/>
    </row>
    <row r="3" spans="1:9">
      <c r="A3" s="168" t="str">
        <f>[4]SUMMARY!B3</f>
        <v>Details as on 31st March 2019</v>
      </c>
      <c r="B3" s="168"/>
      <c r="C3" s="168"/>
      <c r="D3" s="168"/>
      <c r="E3" s="168"/>
      <c r="F3" s="168"/>
      <c r="G3" s="168"/>
    </row>
    <row r="4" spans="1:9" ht="36">
      <c r="A4" s="34" t="s">
        <v>27</v>
      </c>
      <c r="B4" s="34" t="s">
        <v>71</v>
      </c>
      <c r="C4" s="34" t="s">
        <v>72</v>
      </c>
      <c r="D4" s="34" t="s">
        <v>73</v>
      </c>
      <c r="E4" s="34" t="s">
        <v>32</v>
      </c>
      <c r="F4" s="34" t="s">
        <v>74</v>
      </c>
      <c r="G4" s="34" t="s">
        <v>22</v>
      </c>
    </row>
    <row r="5" spans="1:9">
      <c r="A5" s="169" t="str">
        <f>[4]SUMMARY!B5</f>
        <v>Figures in INR Lakhs</v>
      </c>
      <c r="B5" s="163"/>
      <c r="C5" s="163"/>
      <c r="D5" s="163"/>
      <c r="E5" s="163"/>
      <c r="F5" s="163"/>
      <c r="G5" s="170"/>
    </row>
    <row r="6" spans="1:9" ht="135.75" customHeight="1">
      <c r="A6" s="53"/>
      <c r="B6" s="36" t="s">
        <v>97</v>
      </c>
      <c r="C6" s="79">
        <f>459272/10^5</f>
        <v>4.5927199999999999</v>
      </c>
      <c r="D6" s="35" t="s">
        <v>102</v>
      </c>
      <c r="E6" s="77" t="s">
        <v>100</v>
      </c>
      <c r="F6" s="77" t="s">
        <v>100</v>
      </c>
      <c r="G6" s="69" t="s">
        <v>104</v>
      </c>
      <c r="H6" s="57">
        <v>0</v>
      </c>
      <c r="I6" s="57">
        <v>0</v>
      </c>
    </row>
    <row r="7" spans="1:9">
      <c r="A7" s="171" t="s">
        <v>26</v>
      </c>
      <c r="B7" s="171"/>
      <c r="C7" s="78">
        <f>SUM(C6:C6)</f>
        <v>4.5927199999999999</v>
      </c>
      <c r="D7" s="37"/>
      <c r="E7" s="78" t="str">
        <f>E6</f>
        <v>NIL</v>
      </c>
      <c r="F7" s="78" t="str">
        <f>F6</f>
        <v>NIL</v>
      </c>
      <c r="G7" s="37"/>
    </row>
    <row r="8" spans="1:9">
      <c r="A8" s="172" t="str">
        <f>[3]SUMMARY!B16</f>
        <v>REMARKS &amp; NOTES:-</v>
      </c>
      <c r="B8" s="172"/>
      <c r="C8" s="172"/>
      <c r="D8" s="172"/>
      <c r="E8" s="172"/>
      <c r="F8" s="172"/>
      <c r="G8" s="172"/>
    </row>
    <row r="9" spans="1:9" ht="123" customHeight="1">
      <c r="A9" s="148" t="s">
        <v>89</v>
      </c>
      <c r="B9" s="148"/>
      <c r="C9" s="148"/>
      <c r="D9" s="148"/>
      <c r="E9" s="148"/>
      <c r="F9" s="148"/>
      <c r="G9" s="148"/>
    </row>
  </sheetData>
  <mergeCells count="6">
    <mergeCell ref="A9:G9"/>
    <mergeCell ref="A2:G2"/>
    <mergeCell ref="A3:G3"/>
    <mergeCell ref="A5:G5"/>
    <mergeCell ref="A7:B7"/>
    <mergeCell ref="A8:G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F3D6-AF30-44EB-9955-BF9AF8F3D389}">
  <dimension ref="B1:C26"/>
  <sheetViews>
    <sheetView workbookViewId="0">
      <selection activeCell="C7" sqref="C7"/>
    </sheetView>
  </sheetViews>
  <sheetFormatPr defaultRowHeight="15"/>
  <cols>
    <col min="2" max="2" width="31.7109375" bestFit="1" customWidth="1"/>
    <col min="3" max="3" width="17.28515625" bestFit="1" customWidth="1"/>
  </cols>
  <sheetData>
    <row r="1" spans="2:3" ht="15.75" thickBot="1"/>
    <row r="2" spans="2:3" ht="19.5" thickBot="1">
      <c r="B2" s="173" t="s">
        <v>136</v>
      </c>
      <c r="C2" s="174"/>
    </row>
    <row r="4" spans="2:3">
      <c r="B4" s="3" t="s">
        <v>137</v>
      </c>
      <c r="C4" s="95" t="s">
        <v>138</v>
      </c>
    </row>
    <row r="5" spans="2:3">
      <c r="B5" s="3" t="s">
        <v>139</v>
      </c>
      <c r="C5" s="96"/>
    </row>
    <row r="6" spans="2:3">
      <c r="B6" t="s">
        <v>140</v>
      </c>
      <c r="C6" s="96">
        <f>SUMMARY!E7</f>
        <v>0</v>
      </c>
    </row>
    <row r="7" spans="2:3">
      <c r="B7" t="s">
        <v>141</v>
      </c>
      <c r="C7" s="105">
        <f>SUMMARY!E8</f>
        <v>0</v>
      </c>
    </row>
    <row r="8" spans="2:3">
      <c r="B8" t="s">
        <v>142</v>
      </c>
      <c r="C8" s="105">
        <f>SUMMARY!E9</f>
        <v>0</v>
      </c>
    </row>
    <row r="9" spans="2:3">
      <c r="B9" t="s">
        <v>143</v>
      </c>
      <c r="C9" s="105">
        <f>SUMMARY!E10</f>
        <v>0</v>
      </c>
    </row>
    <row r="11" spans="2:3">
      <c r="B11" s="3" t="s">
        <v>144</v>
      </c>
    </row>
    <row r="12" spans="2:3">
      <c r="B12" t="str">
        <f>"Cash &amp; Cash Equivalents"</f>
        <v>Cash &amp; Cash Equivalents</v>
      </c>
      <c r="C12" s="96">
        <f>SUMMARY!E11</f>
        <v>0.33628000000000002</v>
      </c>
    </row>
    <row r="13" spans="2:3">
      <c r="B13" t="s">
        <v>145</v>
      </c>
      <c r="C13" s="96">
        <f>SUMMARY!E12</f>
        <v>0</v>
      </c>
    </row>
    <row r="14" spans="2:3" ht="15.75">
      <c r="B14" s="97"/>
      <c r="C14" s="98"/>
    </row>
    <row r="15" spans="2:3" ht="15.75">
      <c r="B15" s="99" t="s">
        <v>146</v>
      </c>
      <c r="C15" s="100">
        <f>SUM(C5:C14)</f>
        <v>0.33628000000000002</v>
      </c>
    </row>
    <row r="16" spans="2:3">
      <c r="B16" s="3"/>
      <c r="C16" s="101"/>
    </row>
    <row r="17" spans="2:3">
      <c r="B17" s="3" t="s">
        <v>147</v>
      </c>
      <c r="C17" s="101"/>
    </row>
    <row r="18" spans="2:3">
      <c r="B18" t="s">
        <v>148</v>
      </c>
      <c r="C18" s="96">
        <f>59761683/10^5</f>
        <v>597.61683000000005</v>
      </c>
    </row>
    <row r="19" spans="2:3">
      <c r="B19" t="str">
        <f>" Trade Payables"</f>
        <v xml:space="preserve"> Trade Payables</v>
      </c>
      <c r="C19" s="96">
        <f>826520/10^5</f>
        <v>8.2652000000000001</v>
      </c>
    </row>
    <row r="20" spans="2:3" ht="15.75">
      <c r="B20" s="99" t="s">
        <v>149</v>
      </c>
      <c r="C20" s="102">
        <f>SUM(C18:C19)</f>
        <v>605.8820300000001</v>
      </c>
    </row>
    <row r="22" spans="2:3" ht="15.75">
      <c r="B22" s="3" t="s">
        <v>150</v>
      </c>
      <c r="C22" s="104">
        <f>C15-C20</f>
        <v>-605.54575000000011</v>
      </c>
    </row>
    <row r="23" spans="2:3" ht="15.75">
      <c r="C23" s="104"/>
    </row>
    <row r="24" spans="2:3">
      <c r="B24" t="s">
        <v>151</v>
      </c>
      <c r="C24" s="96">
        <f>(500000/100000)</f>
        <v>5</v>
      </c>
    </row>
    <row r="26" spans="2:3" ht="15.75">
      <c r="B26" s="103" t="s">
        <v>152</v>
      </c>
      <c r="C26" s="104">
        <f>C22/C24</f>
        <v>-121.10915000000003</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35</v>
      </c>
      <c r="C3" t="e">
        <f>SUM(#REF!)</f>
        <v>#REF!</v>
      </c>
    </row>
    <row r="4" spans="2:3">
      <c r="B4" t="s">
        <v>36</v>
      </c>
      <c r="C4" t="e">
        <f>#REF!</f>
        <v>#REF!</v>
      </c>
    </row>
    <row r="6" spans="2:3">
      <c r="B6" t="s">
        <v>21</v>
      </c>
      <c r="C6" t="e">
        <f>SUM(C2:C4)</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34</v>
      </c>
      <c r="D2" s="23" t="e">
        <f>#REF!</f>
        <v>#REF!</v>
      </c>
    </row>
    <row r="3" spans="2:4">
      <c r="B3" t="s">
        <v>64</v>
      </c>
      <c r="D3" t="e">
        <f>+#REF!+#REF!</f>
        <v>#REF!</v>
      </c>
    </row>
    <row r="5" spans="2:4">
      <c r="D5" s="24" t="e">
        <f>SUM(D2:D3)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37</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38</v>
      </c>
    </row>
    <row r="3" spans="2:4">
      <c r="C3" t="s">
        <v>39</v>
      </c>
    </row>
    <row r="4" spans="2:4">
      <c r="B4" t="s">
        <v>40</v>
      </c>
      <c r="C4" t="s">
        <v>41</v>
      </c>
      <c r="D4" t="s">
        <v>42</v>
      </c>
    </row>
    <row r="5" spans="2:4">
      <c r="B5" t="s">
        <v>43</v>
      </c>
      <c r="D5">
        <v>955</v>
      </c>
    </row>
    <row r="6" spans="2:4">
      <c r="B6" t="s">
        <v>44</v>
      </c>
      <c r="C6">
        <v>0.14000000000000001</v>
      </c>
      <c r="D6">
        <v>133.70000000000002</v>
      </c>
    </row>
    <row r="7" spans="2:4">
      <c r="B7" t="s">
        <v>45</v>
      </c>
      <c r="C7">
        <v>0</v>
      </c>
      <c r="D7">
        <v>0</v>
      </c>
    </row>
    <row r="8" spans="2:4">
      <c r="B8" t="s">
        <v>46</v>
      </c>
      <c r="C8">
        <v>87</v>
      </c>
      <c r="D8">
        <v>87</v>
      </c>
    </row>
    <row r="9" spans="2:4">
      <c r="B9" t="s">
        <v>47</v>
      </c>
      <c r="C9">
        <v>0.3</v>
      </c>
      <c r="D9">
        <v>40.110000000000007</v>
      </c>
    </row>
    <row r="10" spans="2:4">
      <c r="B10" t="s">
        <v>48</v>
      </c>
      <c r="C10">
        <v>0.02</v>
      </c>
      <c r="D10">
        <v>2.6740000000000004</v>
      </c>
    </row>
    <row r="11" spans="2:4">
      <c r="B11" t="s">
        <v>49</v>
      </c>
      <c r="C11">
        <v>7.5</v>
      </c>
      <c r="D11">
        <v>7.5</v>
      </c>
    </row>
    <row r="12" spans="2:4">
      <c r="B12" t="s">
        <v>50</v>
      </c>
      <c r="C12">
        <v>7.5</v>
      </c>
      <c r="D12">
        <v>7.5</v>
      </c>
    </row>
    <row r="13" spans="2:4">
      <c r="B13" t="s">
        <v>51</v>
      </c>
      <c r="C13">
        <v>0</v>
      </c>
      <c r="D13">
        <v>0</v>
      </c>
    </row>
    <row r="14" spans="2:4">
      <c r="B14" t="s">
        <v>52</v>
      </c>
      <c r="C14">
        <v>400</v>
      </c>
      <c r="D14">
        <v>400</v>
      </c>
    </row>
    <row r="15" spans="2:4">
      <c r="B15" t="s">
        <v>53</v>
      </c>
      <c r="C15">
        <v>1.04</v>
      </c>
      <c r="D15">
        <v>1.04</v>
      </c>
    </row>
    <row r="16" spans="2:4">
      <c r="B16" t="s">
        <v>54</v>
      </c>
      <c r="C16">
        <v>0.05</v>
      </c>
      <c r="D16">
        <v>65.5762</v>
      </c>
    </row>
    <row r="17" spans="2:5">
      <c r="B17" t="s">
        <v>55</v>
      </c>
      <c r="D17">
        <v>77</v>
      </c>
    </row>
    <row r="18" spans="2:5">
      <c r="B18" t="s">
        <v>21</v>
      </c>
      <c r="D18">
        <v>1777.1001999999999</v>
      </c>
    </row>
    <row r="20" spans="2:5">
      <c r="B20" t="s">
        <v>56</v>
      </c>
      <c r="C20">
        <v>1537</v>
      </c>
      <c r="D20">
        <v>1537</v>
      </c>
    </row>
    <row r="21" spans="2:5">
      <c r="B21" t="s">
        <v>57</v>
      </c>
      <c r="D21">
        <v>0</v>
      </c>
    </row>
    <row r="22" spans="2:5">
      <c r="B22" t="s">
        <v>58</v>
      </c>
      <c r="D22">
        <v>0</v>
      </c>
    </row>
    <row r="23" spans="2:5">
      <c r="B23" t="s">
        <v>59</v>
      </c>
      <c r="C23">
        <v>0</v>
      </c>
      <c r="D23">
        <v>0</v>
      </c>
    </row>
    <row r="24" spans="2:5">
      <c r="B24" t="s">
        <v>60</v>
      </c>
      <c r="C24">
        <v>0</v>
      </c>
      <c r="D24">
        <v>0</v>
      </c>
    </row>
    <row r="25" spans="2:5">
      <c r="B25" t="s">
        <v>54</v>
      </c>
      <c r="C25">
        <v>0.05</v>
      </c>
      <c r="D25">
        <v>76.850000000000009</v>
      </c>
    </row>
    <row r="26" spans="2:5">
      <c r="B26" t="s">
        <v>61</v>
      </c>
      <c r="D26">
        <v>1613.85</v>
      </c>
      <c r="E26">
        <f>D26/D30</f>
        <v>0.43191919835968068</v>
      </c>
    </row>
    <row r="28" spans="2:5">
      <c r="B28" t="s">
        <v>62</v>
      </c>
      <c r="C28">
        <v>345.51256000000001</v>
      </c>
      <c r="D28">
        <v>345.51256000000001</v>
      </c>
    </row>
    <row r="30" spans="2:5">
      <c r="B30" t="s">
        <v>63</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General</vt:lpstr>
      <vt:lpstr>SUMMARY</vt:lpstr>
      <vt:lpstr>PROPERTY, PLANT &amp; EQUIPMENTS-I</vt:lpstr>
      <vt:lpstr>CWIP-II</vt:lpstr>
      <vt:lpstr>NCI-III</vt:lpstr>
      <vt:lpstr>OCFA-IV</vt:lpstr>
      <vt:lpstr>Cash &amp; Cash Equivalents-V</vt:lpstr>
      <vt:lpstr>OCFA-VI</vt:lpstr>
      <vt:lpstr>NAV</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2020-09-30T09:24:49Z</cp:lastPrinted>
  <dcterms:created xsi:type="dcterms:W3CDTF">2017-12-18T06:17:30Z</dcterms:created>
  <dcterms:modified xsi:type="dcterms:W3CDTF">2023-05-22T11:53:00Z</dcterms:modified>
</cp:coreProperties>
</file>