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"/>
    </mc:Choice>
  </mc:AlternateContent>
  <xr:revisionPtr revIDLastSave="0" documentId="13_ncr:1_{F161B5F7-A678-4713-9AA5-17F290DFBC86}" xr6:coauthVersionLast="47" xr6:coauthVersionMax="47" xr10:uidLastSave="{00000000-0000-0000-0000-000000000000}"/>
  <bookViews>
    <workbookView xWindow="-120" yWindow="-120" windowWidth="21840" windowHeight="13140" tabRatio="990" firstSheet="7" activeTab="14" xr2:uid="{00000000-000D-0000-FFFF-FFFF00000000}"/>
  </bookViews>
  <sheets>
    <sheet name="NAV Gross Block" sheetId="39" r:id="rId1"/>
    <sheet name="NAV Summary Sheet " sheetId="22" r:id="rId2"/>
    <sheet name="NSL Energy Ventures " sheetId="20" r:id="rId3"/>
    <sheet name="Pearl Infratech " sheetId="4" r:id="rId4"/>
    <sheet name="NSL NAGAPATNAM Power Ventures " sheetId="1" r:id="rId5"/>
    <sheet name="NSL Nagapatnam Power &amp; Infratec" sheetId="2" r:id="rId6"/>
    <sheet name="NSL Nagapatnam Infra Pvt Ltd" sheetId="3" r:id="rId7"/>
    <sheet name="Taurus Projects" sheetId="5" r:id="rId8"/>
    <sheet name="Excelsior Projects" sheetId="6" r:id="rId9"/>
    <sheet name="Souvenir Estates" sheetId="7" r:id="rId10"/>
    <sheet name="Westend Projects " sheetId="8" r:id="rId11"/>
    <sheet name="Ambient Infratech " sheetId="9" r:id="rId12"/>
    <sheet name="NSL Wind Power Sreepalwan" sheetId="10" r:id="rId13"/>
    <sheet name="NSL Orissa Pow" sheetId="11" r:id="rId14"/>
    <sheet name="NSL Virli" sheetId="14" r:id="rId15"/>
    <sheet name="NSL Real Estates" sheetId="15" r:id="rId16"/>
    <sheet name="NSL Satara Infratech" sheetId="16" r:id="rId17"/>
    <sheet name="Hardeol Renewable" sheetId="17" r:id="rId18"/>
    <sheet name="Anamudi Renewable" sheetId="18" r:id="rId19"/>
    <sheet name="Sailana Wind" sheetId="19" r:id="rId20"/>
    <sheet name="NSL Conventional Power " sheetId="23" r:id="rId21"/>
    <sheet name="Amboli Power Pvt. Ltd" sheetId="25" r:id="rId22"/>
    <sheet name="Badawada Wind Energy Pvt. Ltd" sheetId="26" r:id="rId23"/>
    <sheet name="Dhar Wind Enercn.Pvt. Ltd. " sheetId="27" r:id="rId24"/>
    <sheet name="Alot Wind Enermr Pvt. Ltd." sheetId="28" r:id="rId25"/>
    <sheet name="Shahuwadi Wind Energy Pvt. Ltd." sheetId="29" r:id="rId26"/>
    <sheet name="NSL Orissa Power Company" sheetId="30" r:id="rId27"/>
    <sheet name="Tangnu Romai Power Generation" sheetId="31" r:id="rId28"/>
    <sheet name="NSL Power &amp; Infratech Ltd." sheetId="32" r:id="rId29"/>
    <sheet name="Orbit Wind Energy Pvt. Ltd." sheetId="33" r:id="rId30"/>
    <sheet name="Wind Power Company (Chilarwadi)" sheetId="34" r:id="rId31"/>
    <sheet name="Wind Power Company Gubbi_Tumkur" sheetId="35" r:id="rId32"/>
    <sheet name="Wind Power Company (S-T)" sheetId="36" r:id="rId33"/>
    <sheet name="Wind Power Company (H-C) " sheetId="37" r:id="rId34"/>
    <sheet name="Celebrity Power Company Pvt." sheetId="38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2" l="1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C25" i="20"/>
  <c r="C20" i="20"/>
  <c r="C19" i="20"/>
  <c r="C18" i="20"/>
  <c r="C17" i="20"/>
  <c r="C16" i="20"/>
  <c r="C21" i="20" s="1"/>
  <c r="C15" i="20"/>
  <c r="C11" i="20"/>
  <c r="C10" i="20"/>
  <c r="C7" i="20"/>
  <c r="C6" i="20"/>
  <c r="C12" i="20" s="1"/>
  <c r="C23" i="20" s="1"/>
  <c r="C27" i="20" s="1"/>
  <c r="F26" i="39"/>
  <c r="F6" i="39" l="1"/>
  <c r="E6" i="39"/>
  <c r="C10" i="23"/>
  <c r="E6" i="22"/>
  <c r="C12" i="1"/>
  <c r="C11" i="1"/>
  <c r="C8" i="1"/>
  <c r="C7" i="1"/>
  <c r="C6" i="1"/>
  <c r="C13" i="1" s="1"/>
  <c r="D6" i="22" l="1"/>
  <c r="C21" i="6"/>
  <c r="C16" i="6"/>
  <c r="C17" i="6" s="1"/>
  <c r="C15" i="6"/>
  <c r="C14" i="6"/>
  <c r="C10" i="6"/>
  <c r="C9" i="6"/>
  <c r="C6" i="6"/>
  <c r="C11" i="6" s="1"/>
  <c r="C19" i="6" s="1"/>
  <c r="C23" i="6" s="1"/>
  <c r="C11" i="16" l="1"/>
  <c r="C8" i="16"/>
  <c r="C7" i="16"/>
  <c r="C13" i="16" s="1"/>
  <c r="C11" i="34" l="1"/>
  <c r="C8" i="34"/>
  <c r="C7" i="34"/>
  <c r="C13" i="34" s="1"/>
  <c r="C11" i="35" l="1"/>
  <c r="C13" i="35" s="1"/>
  <c r="C8" i="35"/>
  <c r="C7" i="35"/>
  <c r="C17" i="37" l="1"/>
  <c r="C11" i="37"/>
  <c r="B11" i="37"/>
  <c r="C8" i="37"/>
  <c r="C7" i="37"/>
  <c r="C13" i="37" s="1"/>
  <c r="D31" i="22" l="1"/>
  <c r="C19" i="37"/>
  <c r="C23" i="37" s="1"/>
  <c r="C11" i="36" l="1"/>
  <c r="C8" i="36"/>
  <c r="C7" i="36"/>
  <c r="C13" i="36" l="1"/>
  <c r="C10" i="10" l="1"/>
  <c r="C7" i="10"/>
  <c r="C6" i="10"/>
  <c r="C12" i="10" s="1"/>
  <c r="C11" i="14" l="1"/>
  <c r="C8" i="14"/>
  <c r="C7" i="14"/>
  <c r="C13" i="14" s="1"/>
  <c r="C11" i="33" l="1"/>
  <c r="C8" i="33"/>
  <c r="C7" i="33"/>
  <c r="C13" i="33" s="1"/>
  <c r="C24" i="29" l="1"/>
  <c r="C14" i="29"/>
  <c r="B9" i="29"/>
  <c r="C9" i="7"/>
  <c r="C6" i="7"/>
  <c r="C11" i="7" s="1"/>
  <c r="F6" i="22" l="1"/>
  <c r="E12" i="22"/>
  <c r="D12" i="22"/>
  <c r="C9" i="8"/>
  <c r="C6" i="8"/>
  <c r="C11" i="8" s="1"/>
  <c r="C21" i="15" l="1"/>
  <c r="C17" i="15"/>
  <c r="B16" i="15"/>
  <c r="C11" i="15"/>
  <c r="B11" i="15"/>
  <c r="C8" i="15"/>
  <c r="C7" i="15"/>
  <c r="C13" i="15" l="1"/>
  <c r="C19" i="15" s="1"/>
  <c r="C23" i="15" s="1"/>
  <c r="C28" i="31"/>
  <c r="B23" i="31"/>
  <c r="C17" i="31"/>
  <c r="B17" i="31"/>
  <c r="C16" i="31"/>
  <c r="B16" i="31"/>
  <c r="C15" i="31"/>
  <c r="B15" i="31"/>
  <c r="C14" i="31"/>
  <c r="B14" i="31"/>
  <c r="C11" i="31"/>
  <c r="C10" i="31"/>
  <c r="C9" i="31"/>
  <c r="C8" i="31"/>
  <c r="C7" i="31"/>
  <c r="C19" i="31" s="1"/>
  <c r="C30" i="31" s="1"/>
  <c r="C34" i="31" s="1"/>
  <c r="C6" i="4" l="1"/>
  <c r="C9" i="4"/>
  <c r="C10" i="4"/>
  <c r="C13" i="4"/>
  <c r="C14" i="4"/>
  <c r="C19" i="4"/>
  <c r="C15" i="4" l="1"/>
  <c r="C17" i="4" s="1"/>
  <c r="C21" i="4" s="1"/>
  <c r="C25" i="11" l="1"/>
  <c r="C20" i="11"/>
  <c r="B20" i="11"/>
  <c r="C19" i="11"/>
  <c r="C14" i="11"/>
  <c r="C13" i="11"/>
  <c r="B13" i="11"/>
  <c r="C10" i="11"/>
  <c r="C9" i="11"/>
  <c r="C8" i="11"/>
  <c r="C7" i="11"/>
  <c r="C16" i="11" l="1"/>
  <c r="C21" i="11"/>
  <c r="C23" i="11"/>
  <c r="C24" i="3" l="1"/>
  <c r="C19" i="3"/>
  <c r="C18" i="3"/>
  <c r="C20" i="3" s="1"/>
  <c r="C17" i="3"/>
  <c r="C13" i="3"/>
  <c r="C10" i="3"/>
  <c r="C9" i="3"/>
  <c r="C8" i="3"/>
  <c r="C7" i="3"/>
  <c r="C6" i="3"/>
  <c r="C14" i="3" s="1"/>
  <c r="C22" i="3" l="1"/>
  <c r="C26" i="3" s="1"/>
  <c r="C7" i="23"/>
  <c r="C21" i="38" l="1"/>
  <c r="C16" i="38"/>
  <c r="C17" i="38" s="1"/>
  <c r="C11" i="38"/>
  <c r="B11" i="38"/>
  <c r="C8" i="38"/>
  <c r="C7" i="38"/>
  <c r="C13" i="38" l="1"/>
  <c r="C19" i="38" s="1"/>
  <c r="C23" i="38" s="1"/>
  <c r="C17" i="9"/>
  <c r="B16" i="9"/>
  <c r="B15" i="9"/>
  <c r="C9" i="9"/>
  <c r="B9" i="9"/>
  <c r="C6" i="9"/>
  <c r="C11" i="9" s="1"/>
  <c r="C19" i="9" s="1"/>
  <c r="C23" i="9" s="1"/>
  <c r="B6" i="9"/>
  <c r="C24" i="23"/>
  <c r="C17" i="23"/>
  <c r="C20" i="23" s="1"/>
  <c r="E7" i="22" s="1"/>
  <c r="C13" i="23"/>
  <c r="C9" i="23"/>
  <c r="C14" i="23" l="1"/>
  <c r="C31" i="2"/>
  <c r="C23" i="2"/>
  <c r="C27" i="2" s="1"/>
  <c r="C16" i="2"/>
  <c r="C15" i="2"/>
  <c r="C14" i="2"/>
  <c r="C13" i="2"/>
  <c r="C10" i="2"/>
  <c r="C9" i="2"/>
  <c r="C17" i="2" l="1"/>
  <c r="C29" i="2" s="1"/>
  <c r="C33" i="2" s="1"/>
  <c r="C22" i="23"/>
  <c r="C26" i="23" s="1"/>
  <c r="D7" i="22"/>
  <c r="E32" i="22" l="1"/>
  <c r="D32" i="22"/>
  <c r="D30" i="22"/>
  <c r="D29" i="22"/>
  <c r="D22" i="22"/>
  <c r="D28" i="22"/>
  <c r="E27" i="22"/>
  <c r="D27" i="22"/>
  <c r="C9" i="19"/>
  <c r="C11" i="19" s="1"/>
  <c r="C9" i="25" l="1"/>
  <c r="C11" i="25" s="1"/>
  <c r="D38" i="22" s="1"/>
  <c r="C9" i="28" l="1"/>
  <c r="C11" i="28" s="1"/>
  <c r="D36" i="22" s="1"/>
  <c r="C9" i="27" l="1"/>
  <c r="C11" i="27" s="1"/>
  <c r="D35" i="22" s="1"/>
  <c r="C9" i="26" l="1"/>
  <c r="C11" i="26" s="1"/>
  <c r="D34" i="22" s="1"/>
  <c r="C8" i="17" l="1"/>
  <c r="C10" i="17" s="1"/>
  <c r="C8" i="18" l="1"/>
  <c r="C10" i="18" s="1"/>
  <c r="C13" i="30" l="1"/>
  <c r="C16" i="30" s="1"/>
  <c r="D18" i="22" s="1"/>
  <c r="C13" i="32" l="1"/>
  <c r="C16" i="32"/>
  <c r="D10" i="22" s="1"/>
  <c r="C21" i="37" l="1"/>
  <c r="C16" i="37"/>
  <c r="E31" i="22" s="1"/>
  <c r="C21" i="36"/>
  <c r="C16" i="36"/>
  <c r="C17" i="36" s="1"/>
  <c r="E30" i="22" s="1"/>
  <c r="B11" i="36"/>
  <c r="C21" i="35"/>
  <c r="C16" i="35"/>
  <c r="C17" i="35" s="1"/>
  <c r="E29" i="22" s="1"/>
  <c r="B11" i="35"/>
  <c r="C21" i="34"/>
  <c r="C16" i="34"/>
  <c r="C17" i="34" s="1"/>
  <c r="B11" i="34"/>
  <c r="C25" i="32"/>
  <c r="C22" i="33"/>
  <c r="C17" i="33"/>
  <c r="C16" i="33"/>
  <c r="C20" i="32"/>
  <c r="C19" i="32"/>
  <c r="B13" i="32"/>
  <c r="F27" i="22"/>
  <c r="C25" i="30"/>
  <c r="C20" i="30"/>
  <c r="C19" i="30"/>
  <c r="C21" i="30" s="1"/>
  <c r="E18" i="22" s="1"/>
  <c r="B20" i="30"/>
  <c r="B13" i="30"/>
  <c r="C17" i="29"/>
  <c r="C18" i="29" s="1"/>
  <c r="E33" i="22" s="1"/>
  <c r="C22" i="29"/>
  <c r="B17" i="29"/>
  <c r="D33" i="22"/>
  <c r="B12" i="29"/>
  <c r="C19" i="28"/>
  <c r="C14" i="28"/>
  <c r="C15" i="28" s="1"/>
  <c r="E36" i="22" s="1"/>
  <c r="B14" i="28"/>
  <c r="B9" i="28"/>
  <c r="B6" i="28"/>
  <c r="F35" i="22"/>
  <c r="C19" i="27"/>
  <c r="C14" i="27"/>
  <c r="C15" i="27" s="1"/>
  <c r="E35" i="22" s="1"/>
  <c r="B14" i="27"/>
  <c r="B9" i="27"/>
  <c r="B6" i="27"/>
  <c r="C19" i="26"/>
  <c r="C14" i="26"/>
  <c r="C15" i="26" s="1"/>
  <c r="E34" i="22" s="1"/>
  <c r="B14" i="26"/>
  <c r="B9" i="26"/>
  <c r="B6" i="26"/>
  <c r="C14" i="25"/>
  <c r="C15" i="25" s="1"/>
  <c r="E38" i="22" s="1"/>
  <c r="F38" i="22" s="1"/>
  <c r="C19" i="25"/>
  <c r="B14" i="25"/>
  <c r="B9" i="25"/>
  <c r="B6" i="25"/>
  <c r="C15" i="10"/>
  <c r="C16" i="8"/>
  <c r="C15" i="8"/>
  <c r="C15" i="7"/>
  <c r="C14" i="7"/>
  <c r="C24" i="1"/>
  <c r="C19" i="1"/>
  <c r="C17" i="1"/>
  <c r="C16" i="1"/>
  <c r="C18" i="33" l="1"/>
  <c r="E28" i="22" s="1"/>
  <c r="F28" i="22" s="1"/>
  <c r="C20" i="33"/>
  <c r="C24" i="33" s="1"/>
  <c r="C17" i="26"/>
  <c r="C21" i="26" s="1"/>
  <c r="C19" i="34"/>
  <c r="C23" i="34" s="1"/>
  <c r="E22" i="22"/>
  <c r="F22" i="22" s="1"/>
  <c r="F18" i="22"/>
  <c r="F33" i="22"/>
  <c r="F32" i="22"/>
  <c r="C19" i="35"/>
  <c r="C23" i="35" s="1"/>
  <c r="F29" i="22"/>
  <c r="C19" i="36"/>
  <c r="C23" i="36" s="1"/>
  <c r="F30" i="22"/>
  <c r="F31" i="22"/>
  <c r="C17" i="28"/>
  <c r="C21" i="28" s="1"/>
  <c r="F36" i="22"/>
  <c r="C17" i="27"/>
  <c r="C21" i="27" s="1"/>
  <c r="C21" i="32"/>
  <c r="E10" i="22" s="1"/>
  <c r="C23" i="30"/>
  <c r="C27" i="30" s="1"/>
  <c r="C20" i="29"/>
  <c r="F34" i="22"/>
  <c r="C17" i="25"/>
  <c r="C21" i="25" s="1"/>
  <c r="C23" i="32" l="1"/>
  <c r="C27" i="32" s="1"/>
  <c r="F10" i="22"/>
  <c r="E11" i="22" l="1"/>
  <c r="F7" i="22" l="1"/>
  <c r="C21" i="16" l="1"/>
  <c r="C20" i="10"/>
  <c r="C21" i="8"/>
  <c r="C20" i="7"/>
  <c r="C21" i="14"/>
  <c r="C19" i="19"/>
  <c r="C16" i="10" l="1"/>
  <c r="E20" i="22" s="1"/>
  <c r="B6" i="19" l="1"/>
  <c r="C15" i="19"/>
  <c r="E37" i="22" s="1"/>
  <c r="B14" i="19"/>
  <c r="B9" i="19"/>
  <c r="C14" i="18"/>
  <c r="E26" i="22" s="1"/>
  <c r="B13" i="18"/>
  <c r="B8" i="18"/>
  <c r="C14" i="17"/>
  <c r="E25" i="22" s="1"/>
  <c r="B13" i="17"/>
  <c r="B8" i="17"/>
  <c r="B16" i="16"/>
  <c r="C17" i="16"/>
  <c r="E24" i="22" s="1"/>
  <c r="D24" i="22"/>
  <c r="B11" i="16"/>
  <c r="E23" i="22"/>
  <c r="D23" i="22"/>
  <c r="C17" i="14"/>
  <c r="E21" i="22" s="1"/>
  <c r="B16" i="14"/>
  <c r="D21" i="22"/>
  <c r="B11" i="14"/>
  <c r="E19" i="22"/>
  <c r="D19" i="22"/>
  <c r="D14" i="22"/>
  <c r="D13" i="22"/>
  <c r="D11" i="22"/>
  <c r="F11" i="22" s="1"/>
  <c r="D9" i="22"/>
  <c r="B8" i="1"/>
  <c r="D8" i="22"/>
  <c r="B15" i="10"/>
  <c r="B10" i="10"/>
  <c r="E17" i="22"/>
  <c r="C17" i="8"/>
  <c r="E15" i="22" s="1"/>
  <c r="B16" i="8"/>
  <c r="B15" i="8"/>
  <c r="B9" i="8"/>
  <c r="B6" i="8"/>
  <c r="D16" i="22"/>
  <c r="B14" i="7"/>
  <c r="B6" i="7"/>
  <c r="B9" i="7"/>
  <c r="C16" i="7"/>
  <c r="E16" i="22" s="1"/>
  <c r="F16" i="22" l="1"/>
  <c r="F19" i="22"/>
  <c r="F21" i="22"/>
  <c r="F24" i="22"/>
  <c r="F23" i="22"/>
  <c r="D15" i="22"/>
  <c r="F15" i="22" s="1"/>
  <c r="C19" i="8"/>
  <c r="C23" i="8" s="1"/>
  <c r="C16" i="17"/>
  <c r="C20" i="17" s="1"/>
  <c r="D25" i="22"/>
  <c r="F25" i="22" s="1"/>
  <c r="C16" i="18"/>
  <c r="C20" i="18" s="1"/>
  <c r="D26" i="22"/>
  <c r="F26" i="22" s="1"/>
  <c r="C17" i="19"/>
  <c r="C21" i="19" s="1"/>
  <c r="D37" i="22"/>
  <c r="F37" i="22" s="1"/>
  <c r="D17" i="22"/>
  <c r="F17" i="22" s="1"/>
  <c r="D20" i="22"/>
  <c r="F20" i="22" s="1"/>
  <c r="C18" i="10"/>
  <c r="C22" i="10" s="1"/>
  <c r="C27" i="11"/>
  <c r="C19" i="16"/>
  <c r="C23" i="16" s="1"/>
  <c r="C18" i="7"/>
  <c r="C22" i="7" s="1"/>
  <c r="C19" i="14"/>
  <c r="C23" i="14" s="1"/>
  <c r="F12" i="22"/>
  <c r="E9" i="22"/>
  <c r="F9" i="22" s="1"/>
  <c r="C20" i="1"/>
  <c r="E13" i="22" l="1"/>
  <c r="F13" i="22" s="1"/>
  <c r="C22" i="1"/>
  <c r="C26" i="1" s="1"/>
  <c r="E8" i="22"/>
  <c r="F8" i="22" s="1"/>
  <c r="E14" i="22"/>
  <c r="F14" i="22" s="1"/>
</calcChain>
</file>

<file path=xl/sharedStrings.xml><?xml version="1.0" encoding="utf-8"?>
<sst xmlns="http://schemas.openxmlformats.org/spreadsheetml/2006/main" count="603" uniqueCount="160">
  <si>
    <t>Total Assets</t>
  </si>
  <si>
    <t>Trade Payables</t>
  </si>
  <si>
    <t>Total Liabilities</t>
  </si>
  <si>
    <t>Property, plant and equipment</t>
  </si>
  <si>
    <t>Investment Property</t>
  </si>
  <si>
    <t xml:space="preserve">Other Non Current Financial Assets </t>
  </si>
  <si>
    <t>Fixed Assets</t>
  </si>
  <si>
    <t xml:space="preserve">Current Assets </t>
  </si>
  <si>
    <t>Cash &amp; Cash Equivalents</t>
  </si>
  <si>
    <t>Other current financial assets</t>
  </si>
  <si>
    <t>Liabilities</t>
  </si>
  <si>
    <t>Borrowings,non-current</t>
  </si>
  <si>
    <t>Non-Current Financial Liabilities</t>
  </si>
  <si>
    <t>Other current financial liabilities</t>
  </si>
  <si>
    <t>Amount (in Lakhs)</t>
  </si>
  <si>
    <t xml:space="preserve">Particulars </t>
  </si>
  <si>
    <t>Capital work in progress</t>
  </si>
  <si>
    <t>Other Intangible Assets</t>
  </si>
  <si>
    <t>Other Non-Current Assets</t>
  </si>
  <si>
    <t>Other Current Assets</t>
  </si>
  <si>
    <t>Provisions</t>
  </si>
  <si>
    <t>Other Current  Liabilities</t>
  </si>
  <si>
    <t xml:space="preserve">Total Liabilities Total </t>
  </si>
  <si>
    <t>Loans,Current</t>
  </si>
  <si>
    <t xml:space="preserve">Total Liabilities </t>
  </si>
  <si>
    <t xml:space="preserve">Net Asset Valuation </t>
  </si>
  <si>
    <t xml:space="preserve">NAV </t>
  </si>
  <si>
    <t>Property,plant and equipment</t>
  </si>
  <si>
    <t>Deferred tax assets</t>
  </si>
  <si>
    <t>NAV</t>
  </si>
  <si>
    <t xml:space="preserve">Non-Current investments </t>
  </si>
  <si>
    <t>Other non-current financial assets</t>
  </si>
  <si>
    <t>Borrowing, non-current</t>
  </si>
  <si>
    <t>Other Non Current Financial Assets</t>
  </si>
  <si>
    <t>NIL</t>
  </si>
  <si>
    <t>No of Shares Outstanding</t>
  </si>
  <si>
    <t>NAV per share</t>
  </si>
  <si>
    <t>No of Shares Outstanding (lakhs)</t>
  </si>
  <si>
    <t xml:space="preserve">Non current investments </t>
  </si>
  <si>
    <t>Other non current financial assets</t>
  </si>
  <si>
    <t xml:space="preserve">Long term loans and advances </t>
  </si>
  <si>
    <t xml:space="preserve">Company Name </t>
  </si>
  <si>
    <t>NSL Energy Ventures Private Limited</t>
  </si>
  <si>
    <t xml:space="preserve">NSL Power Ventures Private Limited </t>
  </si>
  <si>
    <t xml:space="preserve">Pearl Infratech India Private Limited </t>
  </si>
  <si>
    <t>Taurus Projects Privated Limited</t>
  </si>
  <si>
    <t xml:space="preserve">Excelsior Projects Privated Limited </t>
  </si>
  <si>
    <t>Souvenir Estates Privated Limited</t>
  </si>
  <si>
    <t>Ambient Infratech Privated Limited</t>
  </si>
  <si>
    <t>NSL Wind Power Company (Virli) Private Limited</t>
  </si>
  <si>
    <t>NSL Satara Infratech Private Limited</t>
  </si>
  <si>
    <t>Hardeol Renewable Power Private Limited</t>
  </si>
  <si>
    <t xml:space="preserve">Anamudi Renewable Power Private Limited </t>
  </si>
  <si>
    <t>NSL Nagapatnam Power and Infratech Private Limited</t>
  </si>
  <si>
    <t>NSL Nagapatnam  Infrastructure Private Limited</t>
  </si>
  <si>
    <t>Westend Real Projects (India) Private Limited</t>
  </si>
  <si>
    <t xml:space="preserve">NSL Conventional Power Private Limited </t>
  </si>
  <si>
    <t>Non Current Investments</t>
  </si>
  <si>
    <t xml:space="preserve">Sailana Wind Energy Private Limited </t>
  </si>
  <si>
    <t xml:space="preserve">Total Assets </t>
  </si>
  <si>
    <t>NAV Summary Sheet (In crores)</t>
  </si>
  <si>
    <t>NSL Real Estates Private Limited</t>
  </si>
  <si>
    <t>NSL Orissa Power and Infratech Private Limited</t>
  </si>
  <si>
    <t xml:space="preserve">NSL Wind Power Company SreePalwan  Private Limited </t>
  </si>
  <si>
    <t>NAV  Calculation of NSL Nagapatnam Power Ventures Pvt. Ltd. 2022</t>
  </si>
  <si>
    <t>NAV Calculation of  NSL Nagapatnam Power and Infratech  Pvt. Ltd 2022</t>
  </si>
  <si>
    <t>Lease Liability non-current</t>
  </si>
  <si>
    <t xml:space="preserve">Current Lease liability </t>
  </si>
  <si>
    <t xml:space="preserve">Other current liability </t>
  </si>
  <si>
    <t>Statutory liability</t>
  </si>
  <si>
    <t>Other Currernt laibility</t>
  </si>
  <si>
    <t>Other Current liability</t>
  </si>
  <si>
    <t>Other Current Liability</t>
  </si>
  <si>
    <t>NAV Calculation  of the Taurus Projects  Pvt. Ltd.  2022</t>
  </si>
  <si>
    <t>NAV Calculation of the Pearl Infratech  (India) Pvt. Ltd.  2022</t>
  </si>
  <si>
    <t>NAV Calculation of the NSL Nagapatnam  Infrastructure Pvt Ltd 2022</t>
  </si>
  <si>
    <t>NAV Calculation of Souvenir Estates Pvt. Ltd. 2022</t>
  </si>
  <si>
    <t>NAV Calculation of Westend Real Projects (India) Pvt ltd 2022</t>
  </si>
  <si>
    <t>NAV Calculation of Ambient Infratech Pvt. Ltd. 2022</t>
  </si>
  <si>
    <t>NAV Calculation of NSL Wind Power Company SreePalwan  Pvt Ltd 2022</t>
  </si>
  <si>
    <t>NAV Calculation of NSL Orissa Power and Infratech Pvt Ltd  2022</t>
  </si>
  <si>
    <t>NAV Calculation of NSL Wind Power Company (Virli) Pvt Ltd 2022</t>
  </si>
  <si>
    <t>NAV Calculation of NSL Real Estates Pvt Ltd   2022</t>
  </si>
  <si>
    <t>NAV Calculation of NSL Satara Infratech Pvt Ltd 2022</t>
  </si>
  <si>
    <t>NAV Calculation of Hardeol Renewable Power Pvt Ltd  2022</t>
  </si>
  <si>
    <t>NAV Calculation of Anamudi Renewable Power Pvt Ltd  2022</t>
  </si>
  <si>
    <t>NAV Calculation of Sailana Wind Energy  2022</t>
  </si>
  <si>
    <t>NAV Calculation of Amboli Power Pvt. Ltd 2022</t>
  </si>
  <si>
    <t xml:space="preserve">Amboli Power Pvt. Ltd </t>
  </si>
  <si>
    <t>Badawada Wind Energy Pvt. Ltd</t>
  </si>
  <si>
    <t>NAV Calculation of Badawada Wind Energy Pvt. Ltd 2022</t>
  </si>
  <si>
    <t xml:space="preserve">Dhar Wind Enercn.Pvt. Ltd. </t>
  </si>
  <si>
    <t>NAV Calculation of Dhar Wind Enercn.Pvt. Ltd. 2022</t>
  </si>
  <si>
    <t>NAV Calculation of Alot Wind Enermr Pvt. Ltd. 2022</t>
  </si>
  <si>
    <t>Alot Wind Enermr Pvt. Ltd.</t>
  </si>
  <si>
    <t>Shahuwadi Wind Energy Pvt. Ltd.</t>
  </si>
  <si>
    <t>NAV Calculation of Shahuwadi Wind Energy Pvt. Ltd.. 2022</t>
  </si>
  <si>
    <t>NSL Orissa Power Company Pvt. Ltd</t>
  </si>
  <si>
    <t>NAV Calculation of NSL Orissa Power Company Pvt. Ltd. 2022</t>
  </si>
  <si>
    <t>Tangnu Romai Power Generation Pvt. Ltd.</t>
  </si>
  <si>
    <t>NAV Calculation of Tangnu Romai Power Generation Pvt. Ltd. 2022</t>
  </si>
  <si>
    <t>Short term borrowing</t>
  </si>
  <si>
    <t>Other financial libaility</t>
  </si>
  <si>
    <t>Other current Liability</t>
  </si>
  <si>
    <t xml:space="preserve">Current Provisions </t>
  </si>
  <si>
    <t>NSL Power &amp; Infratech Ltd.</t>
  </si>
  <si>
    <t>NAV Calculation of NSL Power &amp; Infratech Ltd. 2022</t>
  </si>
  <si>
    <t>Other current liability</t>
  </si>
  <si>
    <t>Orbit Wind Energy Pvt. Ltd.</t>
  </si>
  <si>
    <t>NAV Calculation of Orbit Wind Energy Pvt. Ltd. 2022</t>
  </si>
  <si>
    <t>Trade Payable</t>
  </si>
  <si>
    <t>NSL Wind Power Company (Chilarwadi) Pvt. Ltd.</t>
  </si>
  <si>
    <t>NAV Calculation of NSL Wind Power Company (Chilarwadi) Pvt. Ltd. 2022</t>
  </si>
  <si>
    <t>NAV Calculation of NSL Wind Power Company Gubbi_Tumkur Pvt. Ltd. 2022</t>
  </si>
  <si>
    <t>NSL Wind Power Company Gubbi_Tumkur Pvt. Ltd.</t>
  </si>
  <si>
    <t>NAV Calculation of NSL Wind Power Company Sira_Tumkur Pvt. Ltd. 2022</t>
  </si>
  <si>
    <t>NSL Wind Power Company Sira_Tumkur Pvt. Ltd.</t>
  </si>
  <si>
    <t>NAV Calculation of NSL Wind Power Comoanv Holalkerc_Cliitradunrn Pvt. Ltd. 2022</t>
  </si>
  <si>
    <t>NAV Calculation of Celebrity Power Company Pvt. Ltd.. 2022</t>
  </si>
  <si>
    <t>Celebrity Power Company Pvt. Ltd.</t>
  </si>
  <si>
    <t>Other financial current assets</t>
  </si>
  <si>
    <t>NAV  Calculation of NSL Conventional Power  Pvt. Ltd. 2022</t>
  </si>
  <si>
    <t>Property, Plant and Equipment</t>
  </si>
  <si>
    <t xml:space="preserve"> Non current Investments </t>
  </si>
  <si>
    <t>Deferred Tax Assets</t>
  </si>
  <si>
    <t>CWIP</t>
  </si>
  <si>
    <t>Other Financial Assets</t>
  </si>
  <si>
    <t xml:space="preserve"> - </t>
  </si>
  <si>
    <t>Deferred Tax Assets (Net)</t>
  </si>
  <si>
    <t>NAV Calculation  of the Excelsior Projects Pvt. Ltd.  2022</t>
  </si>
  <si>
    <t>NAV  Calculation of NSL Energy Ventures Pvt. Ltd 2022</t>
  </si>
  <si>
    <t>Non-Current Investments</t>
  </si>
  <si>
    <t>Long term loans and advances</t>
  </si>
  <si>
    <t xml:space="preserve">Trade Receivables </t>
  </si>
  <si>
    <t>Contingent provisions against standard assets</t>
  </si>
  <si>
    <t>Reserve for doubtful debts</t>
  </si>
  <si>
    <t>Short term borrowings</t>
  </si>
  <si>
    <t>Trade payables</t>
  </si>
  <si>
    <t xml:space="preserve">Other current liabilities </t>
  </si>
  <si>
    <t xml:space="preserve">Short-Term Provision </t>
  </si>
  <si>
    <t>NSL Oil and Gas Ltd. (Ghana)</t>
  </si>
  <si>
    <t>NSL Global Energy Ventures Pvt. Ltd, (Mauritius)</t>
  </si>
  <si>
    <t>NSL Renewable Energy Overseas Pvt. Ltd. (Singapore)</t>
  </si>
  <si>
    <t>Inversiones NSL Green Ventures Limitada (Chile)</t>
  </si>
  <si>
    <t>NSL Eolica Limitada (Chile)</t>
  </si>
  <si>
    <t>PT NSL Global Mineral Resources, Indonesia</t>
  </si>
  <si>
    <t>Data / Information not provided</t>
  </si>
  <si>
    <t>Nagapatnam Port &amp; Infrastructure Pvt. Ltd. -100%</t>
  </si>
  <si>
    <t>NSL Jharkhand Power Company Pvt. Ltd. -100%</t>
  </si>
  <si>
    <t>NSL Bihar Power Company Pvt. Ltd. -100%</t>
  </si>
  <si>
    <t>NSL Andhra Power Pvt. Ltd. -100%</t>
  </si>
  <si>
    <t>As per information provided by client these companies has been struck-off.</t>
  </si>
  <si>
    <t>S. No.</t>
  </si>
  <si>
    <t>NSL Wind Power Company Holalkere-Chitradurga Pvt. Ltd</t>
  </si>
  <si>
    <t xml:space="preserve">Fair Value </t>
  </si>
  <si>
    <t>Realizable Value</t>
  </si>
  <si>
    <t>Amount as per Balance Sheet</t>
  </si>
  <si>
    <t>Alot Wind Energy Pvt. Ltd.</t>
  </si>
  <si>
    <t xml:space="preserve">Dhar Wind Energy Pvt. Ltd. </t>
  </si>
  <si>
    <t>Asset Valuation Summary Sheet (Lakhs)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</si>
</sst>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.00_ ;\-#,##0.00\ "/>
    <numFmt numFmtId="167" formatCode="#,##0.000;\-#,##0.000"/>
    <numFmt numFmtId="168" formatCode="#,##0.00;[Red]\-#,##0.00."/>
    <numFmt numFmtId="169" formatCode="#,##0.000_);\(#,##0.000\)"/>
    <numFmt numFmtId="170" formatCode="_ &quot;Rs.&quot;\ * #,##0.00_ ;_ &quot;Rs.&quot;\ * \-#,##0.00_ ;_ &quot;Rs.&quot;\ * &quot;-&quot;??_ ;_ @_ "/>
    <numFmt numFmtId="171" formatCode="_-* #,##0_-;\-* #,##0_-;_-* &quot;-&quot;_-;_-@_-"/>
    <numFmt numFmtId="172" formatCode="_-* #,##0.00_-;\-* #,##0.00_-;_-* &quot;-&quot;??_-;_-@_-"/>
    <numFmt numFmtId="173" formatCode="_(* #,##0.00_);_(* \(#,##0.00\);_(* \-??_);_(@_)"/>
    <numFmt numFmtId="174" formatCode="0.00_)"/>
    <numFmt numFmtId="175" formatCode="0.000"/>
    <numFmt numFmtId="176" formatCode="&quot;$&quot;#,##0.0_);\(&quot;$&quot;#,##0.0\)"/>
    <numFmt numFmtId="177" formatCode="General_)"/>
    <numFmt numFmtId="178" formatCode="0.0%;\(0.0%\)"/>
    <numFmt numFmtId="179" formatCode="&quot;$&quot;#,##0.0"/>
    <numFmt numFmtId="180" formatCode="0.00000000"/>
    <numFmt numFmtId="181" formatCode="_-* #,##0\ _D_M_-;\-* #,##0\ _D_M_-;_-* &quot;-&quot;\ _D_M_-;_-@_-"/>
    <numFmt numFmtId="182" formatCode="_-* #,##0.00\ _D_M_-;\-* #,##0.00\ _D_M_-;_-* &quot;-&quot;??\ _D_M_-;_-@_-"/>
    <numFmt numFmtId="183" formatCode="#,##0\ &quot;F&quot;;[Red]\-#,##0\ &quot;F&quot;"/>
    <numFmt numFmtId="184" formatCode="mm/dd/yy"/>
    <numFmt numFmtId="185" formatCode="#,##0&quot;£&quot;_);\(#,##0&quot;£&quot;\)"/>
    <numFmt numFmtId="186" formatCode="#,##0&quot;£&quot;_);[Red]\(#,##0&quot;£&quot;\)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0.0000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134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Helv"/>
    </font>
    <font>
      <sz val="8"/>
      <name val="Arial"/>
      <family val="2"/>
    </font>
    <font>
      <b/>
      <sz val="12"/>
      <name val="Helv"/>
    </font>
    <font>
      <b/>
      <sz val="11"/>
      <name val="Helv"/>
    </font>
    <font>
      <b/>
      <i/>
      <sz val="16"/>
      <name val="Helv"/>
    </font>
    <font>
      <sz val="12"/>
      <name val="Tms Rmn"/>
    </font>
    <font>
      <sz val="9"/>
      <name val="Times New Roman"/>
      <family val="1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56"/>
      <name val="Arial"/>
      <family val="2"/>
    </font>
    <font>
      <b/>
      <sz val="16"/>
      <color indexed="8"/>
      <name val="Arial"/>
      <family val="2"/>
    </font>
    <font>
      <sz val="8"/>
      <name val="Helv"/>
    </font>
    <font>
      <b/>
      <sz val="8"/>
      <color indexed="8"/>
      <name val="Helv"/>
    </font>
    <font>
      <b/>
      <sz val="11"/>
      <name val="Times New Roman"/>
      <family val="1"/>
    </font>
    <font>
      <b/>
      <i/>
      <sz val="16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2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2972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9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 applyFill="0" applyBorder="0"/>
    <xf numFmtId="0" fontId="22" fillId="0" borderId="0" applyNumberFormat="0" applyFill="0" applyBorder="0" applyAlignment="0" applyProtection="0"/>
    <xf numFmtId="176" fontId="7" fillId="0" borderId="0" applyFill="0" applyBorder="0" applyAlignment="0"/>
    <xf numFmtId="177" fontId="23" fillId="0" borderId="0" applyFill="0" applyBorder="0" applyAlignment="0"/>
    <xf numFmtId="175" fontId="23" fillId="0" borderId="0" applyFill="0" applyBorder="0" applyAlignment="0"/>
    <xf numFmtId="178" fontId="7" fillId="0" borderId="0" applyFill="0" applyBorder="0" applyAlignment="0"/>
    <xf numFmtId="179" fontId="7" fillId="0" borderId="0" applyFill="0" applyBorder="0" applyAlignment="0"/>
    <xf numFmtId="176" fontId="7" fillId="0" borderId="0" applyFill="0" applyBorder="0" applyAlignment="0"/>
    <xf numFmtId="180" fontId="7" fillId="0" borderId="0" applyFill="0" applyBorder="0" applyAlignment="0"/>
    <xf numFmtId="177" fontId="23" fillId="0" borderId="0" applyFill="0" applyBorder="0" applyAlignment="0"/>
    <xf numFmtId="0" fontId="17" fillId="0" borderId="0"/>
    <xf numFmtId="0" fontId="14" fillId="0" borderId="0"/>
    <xf numFmtId="43" fontId="11" fillId="0" borderId="0" applyFont="0" applyFill="0" applyBorder="0" applyAlignment="0" applyProtection="0">
      <alignment vertical="top"/>
    </xf>
    <xf numFmtId="176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173" fontId="7" fillId="0" borderId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173" fontId="7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Alignment="0">
      <alignment horizontal="left"/>
    </xf>
    <xf numFmtId="165" fontId="11" fillId="0" borderId="0" applyFont="0" applyFill="0" applyBorder="0" applyAlignment="0" applyProtection="0">
      <alignment vertical="top"/>
    </xf>
    <xf numFmtId="177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4" fontId="11" fillId="0" borderId="0" applyFill="0" applyBorder="0" applyAlignment="0"/>
    <xf numFmtId="38" fontId="25" fillId="0" borderId="7">
      <alignment vertical="center"/>
    </xf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6" fontId="7" fillId="0" borderId="0" applyFill="0" applyBorder="0" applyAlignment="0"/>
    <xf numFmtId="177" fontId="23" fillId="0" borderId="0" applyFill="0" applyBorder="0" applyAlignment="0"/>
    <xf numFmtId="176" fontId="7" fillId="0" borderId="0" applyFill="0" applyBorder="0" applyAlignment="0"/>
    <xf numFmtId="180" fontId="7" fillId="0" borderId="0" applyFill="0" applyBorder="0" applyAlignment="0"/>
    <xf numFmtId="177" fontId="23" fillId="0" borderId="0" applyFill="0" applyBorder="0" applyAlignment="0"/>
    <xf numFmtId="0" fontId="26" fillId="0" borderId="0" applyNumberFormat="0" applyAlignment="0">
      <alignment horizontal="left"/>
    </xf>
    <xf numFmtId="0" fontId="7" fillId="0" borderId="0" applyFont="0" applyFill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8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0" fontId="18" fillId="9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38" fontId="18" fillId="3" borderId="0" applyNumberFormat="0" applyBorder="0" applyAlignment="0" applyProtection="0"/>
    <xf numFmtId="0" fontId="19" fillId="0" borderId="0">
      <alignment horizontal="left"/>
    </xf>
    <xf numFmtId="0" fontId="16" fillId="0" borderId="0">
      <alignment horizontal="left"/>
    </xf>
    <xf numFmtId="0" fontId="16" fillId="0" borderId="8" applyNumberFormat="0" applyAlignment="0" applyProtection="0">
      <alignment horizontal="left" vertical="center"/>
    </xf>
    <xf numFmtId="0" fontId="16" fillId="0" borderId="6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0" fontId="18" fillId="9" borderId="0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76" fontId="7" fillId="0" borderId="0" applyFill="0" applyBorder="0" applyAlignment="0"/>
    <xf numFmtId="177" fontId="23" fillId="0" borderId="0" applyFill="0" applyBorder="0" applyAlignment="0"/>
    <xf numFmtId="176" fontId="7" fillId="0" borderId="0" applyFill="0" applyBorder="0" applyAlignment="0"/>
    <xf numFmtId="180" fontId="7" fillId="0" borderId="0" applyFill="0" applyBorder="0" applyAlignment="0"/>
    <xf numFmtId="177" fontId="23" fillId="0" borderId="0" applyFill="0" applyBorder="0" applyAlignment="0"/>
    <xf numFmtId="0" fontId="20" fillId="0" borderId="5"/>
    <xf numFmtId="0" fontId="13" fillId="0" borderId="9"/>
    <xf numFmtId="37" fontId="27" fillId="0" borderId="0"/>
    <xf numFmtId="174" fontId="21" fillId="0" borderId="0"/>
    <xf numFmtId="174" fontId="3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7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6" fillId="0" borderId="0"/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7" fillId="2" borderId="3" applyNumberFormat="0" applyFont="0" applyAlignment="0" applyProtection="0"/>
    <xf numFmtId="40" fontId="11" fillId="6" borderId="0">
      <alignment horizontal="right"/>
    </xf>
    <xf numFmtId="0" fontId="28" fillId="5" borderId="0">
      <alignment horizontal="center"/>
    </xf>
    <xf numFmtId="0" fontId="12" fillId="7" borderId="0"/>
    <xf numFmtId="0" fontId="29" fillId="6" borderId="0" applyBorder="0">
      <alignment horizontal="centerContinuous"/>
    </xf>
    <xf numFmtId="0" fontId="30" fillId="11" borderId="0" applyBorder="0">
      <alignment horizontal="centerContinuous"/>
    </xf>
    <xf numFmtId="179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top"/>
    </xf>
    <xf numFmtId="176" fontId="7" fillId="0" borderId="0" applyFill="0" applyBorder="0" applyAlignment="0"/>
    <xf numFmtId="177" fontId="23" fillId="0" borderId="0" applyFill="0" applyBorder="0" applyAlignment="0"/>
    <xf numFmtId="176" fontId="7" fillId="0" borderId="0" applyFill="0" applyBorder="0" applyAlignment="0"/>
    <xf numFmtId="180" fontId="7" fillId="0" borderId="0" applyFill="0" applyBorder="0" applyAlignment="0"/>
    <xf numFmtId="177" fontId="23" fillId="0" borderId="0" applyFill="0" applyBorder="0" applyAlignment="0"/>
    <xf numFmtId="184" fontId="31" fillId="0" borderId="0" applyNumberFormat="0" applyFill="0" applyBorder="0" applyAlignment="0" applyProtection="0">
      <alignment horizontal="left"/>
    </xf>
    <xf numFmtId="4" fontId="12" fillId="4" borderId="10" applyNumberFormat="0" applyProtection="0">
      <alignment horizontal="left" vertical="center"/>
    </xf>
    <xf numFmtId="4" fontId="12" fillId="12" borderId="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7" fillId="0" borderId="0"/>
    <xf numFmtId="0" fontId="7" fillId="0" borderId="0"/>
    <xf numFmtId="0" fontId="20" fillId="0" borderId="0"/>
    <xf numFmtId="0" fontId="13" fillId="0" borderId="0"/>
    <xf numFmtId="40" fontId="32" fillId="0" borderId="0" applyBorder="0">
      <alignment horizontal="right"/>
    </xf>
    <xf numFmtId="49" fontId="11" fillId="0" borderId="0" applyFill="0" applyBorder="0" applyAlignment="0"/>
    <xf numFmtId="185" fontId="7" fillId="0" borderId="0" applyFill="0" applyBorder="0" applyAlignment="0"/>
    <xf numFmtId="186" fontId="7" fillId="0" borderId="0" applyFill="0" applyBorder="0" applyAlignment="0"/>
    <xf numFmtId="40" fontId="33" fillId="0" borderId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>
      <alignment vertical="top"/>
    </xf>
    <xf numFmtId="43" fontId="6" fillId="0" borderId="0" applyFont="0" applyFill="0" applyBorder="0" applyAlignment="0" applyProtection="0"/>
    <xf numFmtId="0" fontId="11" fillId="0" borderId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3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6">
      <alignment horizontal="left" vertical="center"/>
    </xf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6">
      <alignment horizontal="left" vertical="center"/>
    </xf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6">
      <alignment horizontal="left" vertical="center"/>
    </xf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0" borderId="6">
      <alignment horizontal="left" vertical="center"/>
    </xf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0" fontId="16" fillId="0" borderId="6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10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10" fontId="18" fillId="3" borderId="4" applyNumberFormat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43" fontId="6" fillId="0" borderId="0" applyFont="0" applyFill="0" applyBorder="0" applyAlignment="0" applyProtection="0"/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2" fillId="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1" fillId="14" borderId="10" applyNumberFormat="0" applyProtection="0">
      <alignment horizontal="left" vertical="center"/>
    </xf>
    <xf numFmtId="0" fontId="11" fillId="12" borderId="10" applyNumberFormat="0" applyProtection="0">
      <alignment horizontal="left" vertical="top"/>
    </xf>
    <xf numFmtId="0" fontId="11" fillId="12" borderId="10" applyNumberFormat="0" applyProtection="0">
      <alignment horizontal="left" vertical="top"/>
    </xf>
    <xf numFmtId="4" fontId="11" fillId="14" borderId="10" applyNumberFormat="0" applyProtection="0">
      <alignment horizontal="left" vertical="center"/>
    </xf>
    <xf numFmtId="4" fontId="11" fillId="13" borderId="10" applyNumberFormat="0" applyProtection="0">
      <alignment horizontal="right" vertical="center"/>
    </xf>
    <xf numFmtId="4" fontId="12" fillId="4" borderId="10" applyNumberFormat="0" applyProtection="0">
      <alignment horizontal="left" vertical="center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37" fontId="0" fillId="0" borderId="0" xfId="0" applyNumberFormat="1"/>
    <xf numFmtId="37" fontId="2" fillId="0" borderId="0" xfId="0" applyNumberFormat="1" applyFont="1"/>
    <xf numFmtId="37" fontId="1" fillId="0" borderId="0" xfId="0" applyNumberFormat="1" applyFont="1"/>
    <xf numFmtId="3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 vertical="center"/>
    </xf>
    <xf numFmtId="39" fontId="1" fillId="0" borderId="0" xfId="0" applyNumberFormat="1" applyFont="1"/>
    <xf numFmtId="39" fontId="1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166" fontId="2" fillId="0" borderId="0" xfId="0" applyNumberFormat="1" applyFont="1"/>
    <xf numFmtId="167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8" fontId="1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7" fontId="0" fillId="0" borderId="0" xfId="0" applyNumberFormat="1"/>
    <xf numFmtId="0" fontId="1" fillId="0" borderId="0" xfId="0" applyFont="1" applyAlignment="1">
      <alignment horizontal="right"/>
    </xf>
    <xf numFmtId="169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39" fillId="15" borderId="4" xfId="0" applyFont="1" applyFill="1" applyBorder="1"/>
    <xf numFmtId="0" fontId="39" fillId="15" borderId="4" xfId="0" applyFont="1" applyFill="1" applyBorder="1" applyAlignment="1">
      <alignment horizontal="center"/>
    </xf>
    <xf numFmtId="0" fontId="1" fillId="16" borderId="4" xfId="0" applyFont="1" applyFill="1" applyBorder="1"/>
    <xf numFmtId="39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7" fontId="2" fillId="0" borderId="0" xfId="0" applyNumberFormat="1" applyFont="1" applyAlignment="1">
      <alignment vertical="center"/>
    </xf>
    <xf numFmtId="40" fontId="40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/>
    </xf>
    <xf numFmtId="0" fontId="1" fillId="0" borderId="0" xfId="0" applyFont="1" applyAlignment="1">
      <alignment wrapText="1"/>
    </xf>
    <xf numFmtId="4" fontId="0" fillId="0" borderId="0" xfId="0" applyNumberFormat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39" fillId="15" borderId="4" xfId="0" applyFont="1" applyFill="1" applyBorder="1" applyAlignment="1">
      <alignment horizontal="center" vertical="center"/>
    </xf>
    <xf numFmtId="175" fontId="0" fillId="0" borderId="4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89" fontId="0" fillId="0" borderId="4" xfId="0" applyNumberFormat="1" applyBorder="1" applyAlignment="1">
      <alignment horizontal="center" vertical="center"/>
    </xf>
    <xf numFmtId="0" fontId="39" fillId="15" borderId="4" xfId="0" applyFont="1" applyFill="1" applyBorder="1" applyAlignment="1">
      <alignment horizontal="center" vertical="center" wrapText="1"/>
    </xf>
    <xf numFmtId="0" fontId="42" fillId="0" borderId="4" xfId="5092" applyFont="1" applyBorder="1" applyAlignment="1">
      <alignment horizontal="center"/>
    </xf>
    <xf numFmtId="4" fontId="43" fillId="0" borderId="4" xfId="0" applyNumberFormat="1" applyFont="1" applyBorder="1" applyAlignment="1">
      <alignment horizontal="center" vertical="center"/>
    </xf>
    <xf numFmtId="4" fontId="41" fillId="0" borderId="0" xfId="12971" applyNumberFormat="1" applyFont="1" applyFill="1" applyBorder="1" applyAlignment="1">
      <alignment horizontal="right" vertical="center"/>
    </xf>
    <xf numFmtId="175" fontId="0" fillId="0" borderId="0" xfId="0" applyNumberFormat="1"/>
    <xf numFmtId="0" fontId="37" fillId="0" borderId="0" xfId="0" applyFont="1" applyAlignment="1">
      <alignment horizontal="center" vertical="center"/>
    </xf>
    <xf numFmtId="43" fontId="1" fillId="0" borderId="0" xfId="12971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</cellXfs>
  <cellStyles count="12972">
    <cellStyle name=" _x0007_LÓ_x0018_ÄþÍN^NuNVþˆHÁ_x0001__x0018_(n" xfId="35" xr:uid="{00000000-0005-0000-0000-000000000000}"/>
    <cellStyle name="%" xfId="36" xr:uid="{00000000-0005-0000-0000-000001000000}"/>
    <cellStyle name="%_eFunds ETR Q3 -2007" xfId="37" xr:uid="{00000000-0005-0000-0000-000002000000}"/>
    <cellStyle name="??" xfId="38" xr:uid="{00000000-0005-0000-0000-000003000000}"/>
    <cellStyle name="?? [0.00]_PERSONAL" xfId="39" xr:uid="{00000000-0005-0000-0000-000004000000}"/>
    <cellStyle name="???? [0.00]_PERSONAL" xfId="40" xr:uid="{00000000-0005-0000-0000-000005000000}"/>
    <cellStyle name="????_PERSONAL" xfId="41" xr:uid="{00000000-0005-0000-0000-000006000000}"/>
    <cellStyle name="??_PERSONAL" xfId="42" xr:uid="{00000000-0005-0000-0000-000007000000}"/>
    <cellStyle name="_Worksheet in 2262" xfId="43" xr:uid="{00000000-0005-0000-0000-000008000000}"/>
    <cellStyle name="=C:\WINNT\SYSTEM32\COMMAND.COM" xfId="22" xr:uid="{00000000-0005-0000-0000-000009000000}"/>
    <cellStyle name="=C:\WINNT\SYSTEM32\COMMAND.COM 2" xfId="27" xr:uid="{00000000-0005-0000-0000-00000A000000}"/>
    <cellStyle name="Body" xfId="44" xr:uid="{00000000-0005-0000-0000-00000B000000}"/>
    <cellStyle name="Calc Currency (0)" xfId="45" xr:uid="{00000000-0005-0000-0000-00000C000000}"/>
    <cellStyle name="Calc Currency (2)" xfId="46" xr:uid="{00000000-0005-0000-0000-00000D000000}"/>
    <cellStyle name="Calc Percent (0)" xfId="47" xr:uid="{00000000-0005-0000-0000-00000E000000}"/>
    <cellStyle name="Calc Percent (1)" xfId="48" xr:uid="{00000000-0005-0000-0000-00000F000000}"/>
    <cellStyle name="Calc Percent (2)" xfId="49" xr:uid="{00000000-0005-0000-0000-000010000000}"/>
    <cellStyle name="Calc Units (0)" xfId="50" xr:uid="{00000000-0005-0000-0000-000011000000}"/>
    <cellStyle name="Calc Units (1)" xfId="51" xr:uid="{00000000-0005-0000-0000-000012000000}"/>
    <cellStyle name="Calc Units (2)" xfId="52" xr:uid="{00000000-0005-0000-0000-000013000000}"/>
    <cellStyle name="category" xfId="53" xr:uid="{00000000-0005-0000-0000-000014000000}"/>
    <cellStyle name="category 2" xfId="54" xr:uid="{00000000-0005-0000-0000-000015000000}"/>
    <cellStyle name="Comma" xfId="12971" builtinId="3"/>
    <cellStyle name="Comma [00]" xfId="56" xr:uid="{00000000-0005-0000-0000-000017000000}"/>
    <cellStyle name="Comma 10" xfId="57" xr:uid="{00000000-0005-0000-0000-000018000000}"/>
    <cellStyle name="Comma 10 10" xfId="9053" xr:uid="{F2BB9333-4AD9-4671-BFEB-4B3D90CA5247}"/>
    <cellStyle name="Comma 10 2" xfId="873" xr:uid="{00000000-0005-0000-0000-000019000000}"/>
    <cellStyle name="Comma 10 2 2" xfId="1661" xr:uid="{00000000-0005-0000-0000-00001A000000}"/>
    <cellStyle name="Comma 10 2 2 2" xfId="3905" xr:uid="{00000000-0005-0000-0000-00001B000000}"/>
    <cellStyle name="Comma 10 2 2 2 2" xfId="7932" xr:uid="{8DEEC9A6-8D82-44F9-A1FD-3663778CD9C8}"/>
    <cellStyle name="Comma 10 2 2 2 3" xfId="11871" xr:uid="{8AD7035B-F3A3-4688-9585-CEB34F1A268A}"/>
    <cellStyle name="Comma 10 2 2 3" xfId="5972" xr:uid="{404727DD-BD2F-40D8-9418-0F89AFDF1E08}"/>
    <cellStyle name="Comma 10 2 2 4" xfId="9911" xr:uid="{837F35D2-8898-4789-B5D3-C0EC42C8B078}"/>
    <cellStyle name="Comma 10 2 3" xfId="2385" xr:uid="{00000000-0005-0000-0000-00001C000000}"/>
    <cellStyle name="Comma 10 2 3 2" xfId="4629" xr:uid="{00000000-0005-0000-0000-00001D000000}"/>
    <cellStyle name="Comma 10 2 3 2 2" xfId="8585" xr:uid="{0B5C4806-7CF7-41B1-A9A0-312C67A6FF77}"/>
    <cellStyle name="Comma 10 2 3 2 3" xfId="12524" xr:uid="{96C5F93D-274B-4EF0-AB37-47D2DAB96B43}"/>
    <cellStyle name="Comma 10 2 3 3" xfId="6625" xr:uid="{BE027041-BC94-4D5E-91A7-7F09EFAF639C}"/>
    <cellStyle name="Comma 10 2 3 4" xfId="10564" xr:uid="{7603FC0E-F69D-4035-8B36-0FD2F439C7F3}"/>
    <cellStyle name="Comma 10 2 4" xfId="3119" xr:uid="{00000000-0005-0000-0000-00001E000000}"/>
    <cellStyle name="Comma 10 2 4 2" xfId="7279" xr:uid="{129B63F5-F190-4E6F-9453-750FD8675AB0}"/>
    <cellStyle name="Comma 10 2 4 3" xfId="11218" xr:uid="{1CBF6CF7-540B-4F7C-ACC5-D01C6EC7E3F9}"/>
    <cellStyle name="Comma 10 2 5" xfId="5319" xr:uid="{6DE570FB-3A32-43EE-803F-062A4B119303}"/>
    <cellStyle name="Comma 10 2 6" xfId="9258" xr:uid="{C8C2CAA2-2381-455A-AB3F-D1A8EF248685}"/>
    <cellStyle name="Comma 10 3" xfId="1067" xr:uid="{00000000-0005-0000-0000-00001F000000}"/>
    <cellStyle name="Comma 10 3 2" xfId="1854" xr:uid="{00000000-0005-0000-0000-000020000000}"/>
    <cellStyle name="Comma 10 3 2 2" xfId="4098" xr:uid="{00000000-0005-0000-0000-000021000000}"/>
    <cellStyle name="Comma 10 3 2 2 2" xfId="8117" xr:uid="{6A8E80E0-E14B-469A-9BFD-E6D1DAE38B29}"/>
    <cellStyle name="Comma 10 3 2 2 3" xfId="12056" xr:uid="{B7E053F3-0AB9-41E7-A4B8-F91691CDAA4C}"/>
    <cellStyle name="Comma 10 3 2 3" xfId="6157" xr:uid="{F3B73F32-92EA-439D-87AB-D349B3FA5D05}"/>
    <cellStyle name="Comma 10 3 2 4" xfId="10096" xr:uid="{8035F888-707C-4A71-AA46-F1634D740FF9}"/>
    <cellStyle name="Comma 10 3 3" xfId="2578" xr:uid="{00000000-0005-0000-0000-000022000000}"/>
    <cellStyle name="Comma 10 3 3 2" xfId="4822" xr:uid="{00000000-0005-0000-0000-000023000000}"/>
    <cellStyle name="Comma 10 3 3 2 2" xfId="8770" xr:uid="{DF383459-126C-403E-92B1-E697A87138A7}"/>
    <cellStyle name="Comma 10 3 3 2 3" xfId="12709" xr:uid="{D1AF6CFA-EDAB-4E5A-AAA3-BB59A2192F25}"/>
    <cellStyle name="Comma 10 3 3 3" xfId="6810" xr:uid="{9091D01F-BC0C-4773-B8A2-C63C57621C99}"/>
    <cellStyle name="Comma 10 3 3 4" xfId="10749" xr:uid="{D14B1345-EF52-468B-8E1D-47DE2A77C1D5}"/>
    <cellStyle name="Comma 10 3 4" xfId="3312" xr:uid="{00000000-0005-0000-0000-000024000000}"/>
    <cellStyle name="Comma 10 3 4 2" xfId="7464" xr:uid="{A9D63CF1-CB9F-4FED-B4CE-45E26B409B95}"/>
    <cellStyle name="Comma 10 3 4 3" xfId="11403" xr:uid="{D226370D-23AE-4D10-90EC-478F42E95BE2}"/>
    <cellStyle name="Comma 10 3 5" xfId="5504" xr:uid="{9BB5E76C-EB7D-42F3-BBE7-BED05BEBE71E}"/>
    <cellStyle name="Comma 10 3 6" xfId="9443" xr:uid="{23992E05-8FF2-4D68-A867-369B4B57959B}"/>
    <cellStyle name="Comma 10 4" xfId="1080" xr:uid="{00000000-0005-0000-0000-000025000000}"/>
    <cellStyle name="Comma 10 4 2" xfId="1867" xr:uid="{00000000-0005-0000-0000-000026000000}"/>
    <cellStyle name="Comma 10 4 2 2" xfId="4111" xr:uid="{00000000-0005-0000-0000-000027000000}"/>
    <cellStyle name="Comma 10 4 2 2 2" xfId="8130" xr:uid="{18D3CC32-4BE4-4435-81EF-8A82F7C32121}"/>
    <cellStyle name="Comma 10 4 2 2 3" xfId="12069" xr:uid="{30C7797D-6F2C-491A-9976-E5B9A35EF754}"/>
    <cellStyle name="Comma 10 4 2 3" xfId="6170" xr:uid="{BB687D54-1CB7-4C83-9E33-8FE64B230D60}"/>
    <cellStyle name="Comma 10 4 2 4" xfId="10109" xr:uid="{B2DDC3B0-604C-4186-B913-3E000D28B17A}"/>
    <cellStyle name="Comma 10 4 3" xfId="2591" xr:uid="{00000000-0005-0000-0000-000028000000}"/>
    <cellStyle name="Comma 10 4 3 2" xfId="4835" xr:uid="{00000000-0005-0000-0000-000029000000}"/>
    <cellStyle name="Comma 10 4 3 2 2" xfId="8783" xr:uid="{911C84FC-55F2-481A-96B1-CDF3E533F6D2}"/>
    <cellStyle name="Comma 10 4 3 2 3" xfId="12722" xr:uid="{0003F238-0054-466B-9CA9-D1FBDBA21329}"/>
    <cellStyle name="Comma 10 4 3 3" xfId="6823" xr:uid="{BD3E9CA5-62C1-4116-9221-FFCA9C46F176}"/>
    <cellStyle name="Comma 10 4 3 4" xfId="10762" xr:uid="{05DBE92E-9039-4761-8AD9-CEA32EC1CC9D}"/>
    <cellStyle name="Comma 10 4 4" xfId="3325" xr:uid="{00000000-0005-0000-0000-00002A000000}"/>
    <cellStyle name="Comma 10 4 4 2" xfId="7477" xr:uid="{CCCED17B-11F5-4C15-89F1-0E06B4A31005}"/>
    <cellStyle name="Comma 10 4 4 3" xfId="11416" xr:uid="{2B942FC7-6F20-4F5D-B717-290D00228655}"/>
    <cellStyle name="Comma 10 4 5" xfId="5517" xr:uid="{548F31ED-0603-40E7-9D95-055C0F15B67A}"/>
    <cellStyle name="Comma 10 4 6" xfId="9456" xr:uid="{5FD9C466-EC9B-4C69-94EA-DC4977E75189}"/>
    <cellStyle name="Comma 10 5" xfId="1126" xr:uid="{00000000-0005-0000-0000-00002B000000}"/>
    <cellStyle name="Comma 10 5 2" xfId="1913" xr:uid="{00000000-0005-0000-0000-00002C000000}"/>
    <cellStyle name="Comma 10 5 2 2" xfId="4157" xr:uid="{00000000-0005-0000-0000-00002D000000}"/>
    <cellStyle name="Comma 10 5 2 2 2" xfId="8176" xr:uid="{7584003F-765D-4BE6-9330-F7120773F740}"/>
    <cellStyle name="Comma 10 5 2 2 3" xfId="12115" xr:uid="{9967FD5A-A1CE-4379-B22D-4A7038A5E3DF}"/>
    <cellStyle name="Comma 10 5 2 3" xfId="6216" xr:uid="{2389BCB9-E309-48A9-8468-847D2C462605}"/>
    <cellStyle name="Comma 10 5 2 4" xfId="10155" xr:uid="{AF840B52-EC2A-473F-B27C-2C82E92C0BC9}"/>
    <cellStyle name="Comma 10 5 3" xfId="2637" xr:uid="{00000000-0005-0000-0000-00002E000000}"/>
    <cellStyle name="Comma 10 5 3 2" xfId="4881" xr:uid="{00000000-0005-0000-0000-00002F000000}"/>
    <cellStyle name="Comma 10 5 3 2 2" xfId="8829" xr:uid="{F943E369-796E-431D-B5B9-8EB2001AB391}"/>
    <cellStyle name="Comma 10 5 3 2 3" xfId="12768" xr:uid="{E7C51919-600D-45FF-87D5-65594614297A}"/>
    <cellStyle name="Comma 10 5 3 3" xfId="6869" xr:uid="{2B271504-32EA-4F36-BFDE-C8A51AAA4B04}"/>
    <cellStyle name="Comma 10 5 3 4" xfId="10808" xr:uid="{E69758E4-CEC1-484F-9BCC-3CA30A1FD677}"/>
    <cellStyle name="Comma 10 5 4" xfId="3371" xr:uid="{00000000-0005-0000-0000-000030000000}"/>
    <cellStyle name="Comma 10 5 4 2" xfId="7523" xr:uid="{C746D511-E578-40B2-86A4-1E2877EB9C0A}"/>
    <cellStyle name="Comma 10 5 4 3" xfId="11462" xr:uid="{E13B4535-C5E0-46F2-A541-DC8B242AE255}"/>
    <cellStyle name="Comma 10 5 5" xfId="5563" xr:uid="{8F9B1669-F4EA-4FEA-9632-DE7BAD4D93D6}"/>
    <cellStyle name="Comma 10 5 6" xfId="9502" xr:uid="{64E752C2-82D8-4C13-AACD-E1FFEB259702}"/>
    <cellStyle name="Comma 10 6" xfId="1341" xr:uid="{00000000-0005-0000-0000-000031000000}"/>
    <cellStyle name="Comma 10 6 2" xfId="3585" xr:uid="{00000000-0005-0000-0000-000032000000}"/>
    <cellStyle name="Comma 10 6 2 2" xfId="7727" xr:uid="{B9F1ADF0-1188-42FF-B432-05B8453F5BAC}"/>
    <cellStyle name="Comma 10 6 2 3" xfId="11666" xr:uid="{AD96A080-76B3-422D-8B87-4295C9C5B0E2}"/>
    <cellStyle name="Comma 10 6 3" xfId="5767" xr:uid="{EE3A89C8-7360-4CC3-8669-C91EE5060CDC}"/>
    <cellStyle name="Comma 10 6 4" xfId="9706" xr:uid="{A212A25A-6F4F-42F6-90B0-8F861238CAC9}"/>
    <cellStyle name="Comma 10 7" xfId="2127" xr:uid="{00000000-0005-0000-0000-000033000000}"/>
    <cellStyle name="Comma 10 7 2" xfId="4371" xr:uid="{00000000-0005-0000-0000-000034000000}"/>
    <cellStyle name="Comma 10 7 2 2" xfId="8380" xr:uid="{46E9711D-CD63-41EC-875C-6D829A940329}"/>
    <cellStyle name="Comma 10 7 2 3" xfId="12319" xr:uid="{5122B5EA-1D2D-4015-8E73-1551B9A94407}"/>
    <cellStyle name="Comma 10 7 3" xfId="6420" xr:uid="{8D69C0BA-D8B0-4F91-B08E-F4B8D28DA5B5}"/>
    <cellStyle name="Comma 10 7 4" xfId="10359" xr:uid="{37811262-3FA3-4408-A0A4-49B5820784C4}"/>
    <cellStyle name="Comma 10 8" xfId="2851" xr:uid="{00000000-0005-0000-0000-000035000000}"/>
    <cellStyle name="Comma 10 8 2" xfId="7073" xr:uid="{D2BA239B-1B75-46FE-9D89-50CC59F5B2FC}"/>
    <cellStyle name="Comma 10 8 3" xfId="11012" xr:uid="{295D6EAB-65AF-4544-8555-2C4A23A44C1E}"/>
    <cellStyle name="Comma 10 9" xfId="5114" xr:uid="{34F5C605-3F91-4215-A6CD-A1A884BF9CB2}"/>
    <cellStyle name="Comma 11" xfId="58" xr:uid="{00000000-0005-0000-0000-000036000000}"/>
    <cellStyle name="Comma 12" xfId="12" xr:uid="{00000000-0005-0000-0000-000037000000}"/>
    <cellStyle name="Comma 12 2" xfId="59" xr:uid="{00000000-0005-0000-0000-000038000000}"/>
    <cellStyle name="Comma 12 2 2" xfId="874" xr:uid="{00000000-0005-0000-0000-000039000000}"/>
    <cellStyle name="Comma 12 2 2 2" xfId="1662" xr:uid="{00000000-0005-0000-0000-00003A000000}"/>
    <cellStyle name="Comma 12 2 2 2 2" xfId="3906" xr:uid="{00000000-0005-0000-0000-00003B000000}"/>
    <cellStyle name="Comma 12 2 2 2 2 2" xfId="7933" xr:uid="{E5B46E8E-1E85-46BD-85E9-F47E770F8352}"/>
    <cellStyle name="Comma 12 2 2 2 2 3" xfId="11872" xr:uid="{B4A2AF4D-8388-4327-BE5E-21D178231AB3}"/>
    <cellStyle name="Comma 12 2 2 2 3" xfId="5973" xr:uid="{5002C3DC-61D9-4538-AB9E-5549F5F3548F}"/>
    <cellStyle name="Comma 12 2 2 2 4" xfId="9912" xr:uid="{FFC53E55-4311-4BEA-A1F6-052A9162B8A8}"/>
    <cellStyle name="Comma 12 2 2 3" xfId="2386" xr:uid="{00000000-0005-0000-0000-00003C000000}"/>
    <cellStyle name="Comma 12 2 2 3 2" xfId="4630" xr:uid="{00000000-0005-0000-0000-00003D000000}"/>
    <cellStyle name="Comma 12 2 2 3 2 2" xfId="8586" xr:uid="{C6F3887C-7E47-497E-8D0F-821C1C2CEE50}"/>
    <cellStyle name="Comma 12 2 2 3 2 3" xfId="12525" xr:uid="{A6EC79CC-D697-42AC-B7B1-F0F803A9C898}"/>
    <cellStyle name="Comma 12 2 2 3 3" xfId="6626" xr:uid="{4CBB3C7D-84FE-4B5E-8621-5F91BEB4D5FB}"/>
    <cellStyle name="Comma 12 2 2 3 4" xfId="10565" xr:uid="{39AE9632-D383-4A1C-8012-5B66F07E68FB}"/>
    <cellStyle name="Comma 12 2 2 4" xfId="3120" xr:uid="{00000000-0005-0000-0000-00003E000000}"/>
    <cellStyle name="Comma 12 2 2 4 2" xfId="7280" xr:uid="{3F24C5CC-16EB-4D47-9D4C-CCCB92D9F437}"/>
    <cellStyle name="Comma 12 2 2 4 3" xfId="11219" xr:uid="{2DB8711D-701B-4F71-BA94-B4756AB0B916}"/>
    <cellStyle name="Comma 12 2 2 5" xfId="5320" xr:uid="{CCE7AAE4-61B4-408E-8BE3-C7BCC278F768}"/>
    <cellStyle name="Comma 12 2 2 6" xfId="9259" xr:uid="{AFF39016-AEB7-40FF-9C70-97CC18BC129E}"/>
    <cellStyle name="Comma 12 2 3" xfId="1127" xr:uid="{00000000-0005-0000-0000-00003F000000}"/>
    <cellStyle name="Comma 12 2 3 2" xfId="1914" xr:uid="{00000000-0005-0000-0000-000040000000}"/>
    <cellStyle name="Comma 12 2 3 2 2" xfId="4158" xr:uid="{00000000-0005-0000-0000-000041000000}"/>
    <cellStyle name="Comma 12 2 3 2 2 2" xfId="8177" xr:uid="{AED41B4B-F6CF-4450-A8B4-2783412AA274}"/>
    <cellStyle name="Comma 12 2 3 2 2 3" xfId="12116" xr:uid="{73D58913-4BF3-4F83-AC47-490CA17ABCF9}"/>
    <cellStyle name="Comma 12 2 3 2 3" xfId="6217" xr:uid="{FF5678C7-55B0-448E-9687-CA41ABEE9EC6}"/>
    <cellStyle name="Comma 12 2 3 2 4" xfId="10156" xr:uid="{884AB38C-362B-4A6C-8CF6-584E983032B7}"/>
    <cellStyle name="Comma 12 2 3 3" xfId="2638" xr:uid="{00000000-0005-0000-0000-000042000000}"/>
    <cellStyle name="Comma 12 2 3 3 2" xfId="4882" xr:uid="{00000000-0005-0000-0000-000043000000}"/>
    <cellStyle name="Comma 12 2 3 3 2 2" xfId="8830" xr:uid="{068914BB-83BF-41A4-87B2-0F6335654F64}"/>
    <cellStyle name="Comma 12 2 3 3 2 3" xfId="12769" xr:uid="{C8AD807C-64AE-473C-9277-B2F7A544428E}"/>
    <cellStyle name="Comma 12 2 3 3 3" xfId="6870" xr:uid="{D0DC2020-9E78-4A44-B3DA-27A45E18DD39}"/>
    <cellStyle name="Comma 12 2 3 3 4" xfId="10809" xr:uid="{57065F65-16F3-4E2D-A47F-DE12E9A223F4}"/>
    <cellStyle name="Comma 12 2 3 4" xfId="3372" xr:uid="{00000000-0005-0000-0000-000044000000}"/>
    <cellStyle name="Comma 12 2 3 4 2" xfId="7524" xr:uid="{D6880DFE-C7FD-4A60-A262-454039B8DD15}"/>
    <cellStyle name="Comma 12 2 3 4 3" xfId="11463" xr:uid="{714B8F6C-0293-4A27-A7B2-2513E34EFC38}"/>
    <cellStyle name="Comma 12 2 3 5" xfId="5564" xr:uid="{BB43C232-AAC5-4098-AC9D-1F8BCD9D054F}"/>
    <cellStyle name="Comma 12 2 3 6" xfId="9503" xr:uid="{2F180557-685A-4973-ABF3-0C8B09BC5ED8}"/>
    <cellStyle name="Comma 12 2 4" xfId="1342" xr:uid="{00000000-0005-0000-0000-000045000000}"/>
    <cellStyle name="Comma 12 2 4 2" xfId="3586" xr:uid="{00000000-0005-0000-0000-000046000000}"/>
    <cellStyle name="Comma 12 2 4 2 2" xfId="7728" xr:uid="{5E533A32-07FE-464A-A0A4-8015EBE940EC}"/>
    <cellStyle name="Comma 12 2 4 2 3" xfId="11667" xr:uid="{4F310823-8449-4A20-ADA8-AD55297D12BA}"/>
    <cellStyle name="Comma 12 2 4 3" xfId="5768" xr:uid="{2A3FEF19-5590-43B1-9799-AE4106549B9A}"/>
    <cellStyle name="Comma 12 2 4 4" xfId="9707" xr:uid="{3E2C483B-F65C-46D0-92A9-D480E5187141}"/>
    <cellStyle name="Comma 12 2 5" xfId="2128" xr:uid="{00000000-0005-0000-0000-000047000000}"/>
    <cellStyle name="Comma 12 2 5 2" xfId="4372" xr:uid="{00000000-0005-0000-0000-000048000000}"/>
    <cellStyle name="Comma 12 2 5 2 2" xfId="8381" xr:uid="{49483562-70CA-4BAB-8958-831245738590}"/>
    <cellStyle name="Comma 12 2 5 2 3" xfId="12320" xr:uid="{02EAD092-E218-489D-A0C0-9E2579E0BBA9}"/>
    <cellStyle name="Comma 12 2 5 3" xfId="6421" xr:uid="{60A81F99-984F-4BE4-86EE-28CF4F248100}"/>
    <cellStyle name="Comma 12 2 5 4" xfId="10360" xr:uid="{111E2218-46FF-4ACD-A81F-E9ACB5B07DE5}"/>
    <cellStyle name="Comma 12 2 6" xfId="2852" xr:uid="{00000000-0005-0000-0000-000049000000}"/>
    <cellStyle name="Comma 12 2 6 2" xfId="7074" xr:uid="{A0B71CFA-8509-44CC-8B52-D7EB8B5FDEE2}"/>
    <cellStyle name="Comma 12 2 6 3" xfId="11013" xr:uid="{D88C7298-4B2B-4B62-A400-4A0CEB9AA84C}"/>
    <cellStyle name="Comma 12 2 7" xfId="5115" xr:uid="{16676323-8730-4D48-9704-684EBC3314D7}"/>
    <cellStyle name="Comma 12 2 8" xfId="9054" xr:uid="{AB1AA662-C72D-4B29-A625-59D953C7AD34}"/>
    <cellStyle name="Comma 12 3" xfId="859" xr:uid="{00000000-0005-0000-0000-00004A000000}"/>
    <cellStyle name="Comma 12 3 2" xfId="1647" xr:uid="{00000000-0005-0000-0000-00004B000000}"/>
    <cellStyle name="Comma 12 3 2 2" xfId="3891" xr:uid="{00000000-0005-0000-0000-00004C000000}"/>
    <cellStyle name="Comma 12 3 2 2 2" xfId="7918" xr:uid="{1FE5C9C8-D6E1-4C8B-AAD2-FB9FE6BCF109}"/>
    <cellStyle name="Comma 12 3 2 2 3" xfId="11857" xr:uid="{FFADBC08-A654-412F-8EA7-362F07E69210}"/>
    <cellStyle name="Comma 12 3 2 3" xfId="5958" xr:uid="{0EC22E41-034A-433F-82B8-1C4D5AA94916}"/>
    <cellStyle name="Comma 12 3 2 4" xfId="9897" xr:uid="{ECAF07AD-30D4-4112-A6A1-1096404DD75F}"/>
    <cellStyle name="Comma 12 3 3" xfId="2371" xr:uid="{00000000-0005-0000-0000-00004D000000}"/>
    <cellStyle name="Comma 12 3 3 2" xfId="4615" xr:uid="{00000000-0005-0000-0000-00004E000000}"/>
    <cellStyle name="Comma 12 3 3 2 2" xfId="8571" xr:uid="{653F681A-3D85-4921-854D-A38ED1AAF416}"/>
    <cellStyle name="Comma 12 3 3 2 3" xfId="12510" xr:uid="{BECB6C5D-987D-409A-8E4F-0395388C1E24}"/>
    <cellStyle name="Comma 12 3 3 3" xfId="6611" xr:uid="{71166BDF-915E-462A-9B62-6950EA71A504}"/>
    <cellStyle name="Comma 12 3 3 4" xfId="10550" xr:uid="{CA62B6D3-9689-4CBB-B3BC-349D7E15A8D8}"/>
    <cellStyle name="Comma 12 3 4" xfId="3105" xr:uid="{00000000-0005-0000-0000-00004F000000}"/>
    <cellStyle name="Comma 12 3 4 2" xfId="7265" xr:uid="{F3E78AD3-9829-4750-8CEF-AC1494B93AE4}"/>
    <cellStyle name="Comma 12 3 4 3" xfId="11204" xr:uid="{19060E31-AFA6-42A5-B56F-5077EFE474D5}"/>
    <cellStyle name="Comma 12 3 5" xfId="5305" xr:uid="{11F75505-215D-4D6C-A6A2-A613F19BD464}"/>
    <cellStyle name="Comma 12 3 6" xfId="9244" xr:uid="{7809BE07-974F-4B58-B412-0CBDB8B61A86}"/>
    <cellStyle name="Comma 13" xfId="60" xr:uid="{00000000-0005-0000-0000-000050000000}"/>
    <cellStyle name="Comma 14" xfId="61" xr:uid="{00000000-0005-0000-0000-000051000000}"/>
    <cellStyle name="Comma 14 2" xfId="875" xr:uid="{00000000-0005-0000-0000-000052000000}"/>
    <cellStyle name="Comma 14 2 2" xfId="1663" xr:uid="{00000000-0005-0000-0000-000053000000}"/>
    <cellStyle name="Comma 14 2 2 2" xfId="3907" xr:uid="{00000000-0005-0000-0000-000054000000}"/>
    <cellStyle name="Comma 14 2 2 2 2" xfId="7934" xr:uid="{A73F025C-23DA-497E-8598-1A9D36E4DB7B}"/>
    <cellStyle name="Comma 14 2 2 2 3" xfId="11873" xr:uid="{C3CF51EC-02EC-46BA-A747-E529AA00CCB6}"/>
    <cellStyle name="Comma 14 2 2 3" xfId="5974" xr:uid="{BAE9AAA6-554F-4A6D-B460-FDD1E6906232}"/>
    <cellStyle name="Comma 14 2 2 4" xfId="9913" xr:uid="{769538EB-BEAE-41CB-8B98-B8F920B2ED7B}"/>
    <cellStyle name="Comma 14 2 3" xfId="2387" xr:uid="{00000000-0005-0000-0000-000055000000}"/>
    <cellStyle name="Comma 14 2 3 2" xfId="4631" xr:uid="{00000000-0005-0000-0000-000056000000}"/>
    <cellStyle name="Comma 14 2 3 2 2" xfId="8587" xr:uid="{C9C224E2-C9BD-4B7C-8EC7-9BC9F2DC179F}"/>
    <cellStyle name="Comma 14 2 3 2 3" xfId="12526" xr:uid="{D5EC3597-43A2-414C-9AE9-6B28297D07EE}"/>
    <cellStyle name="Comma 14 2 3 3" xfId="6627" xr:uid="{EEA2008C-D1CA-4C7C-9DC5-FD243997A07B}"/>
    <cellStyle name="Comma 14 2 3 4" xfId="10566" xr:uid="{C0328F72-6B89-4A21-9046-6185F9BD3784}"/>
    <cellStyle name="Comma 14 2 4" xfId="3121" xr:uid="{00000000-0005-0000-0000-000057000000}"/>
    <cellStyle name="Comma 14 2 4 2" xfId="7281" xr:uid="{2519781B-35A0-42A6-8385-0083C6AA0527}"/>
    <cellStyle name="Comma 14 2 4 3" xfId="11220" xr:uid="{71241796-148A-4F4C-8375-163F85ED4B63}"/>
    <cellStyle name="Comma 14 2 5" xfId="5321" xr:uid="{D7B84468-4BA3-4D5A-9D6B-7369E7A82705}"/>
    <cellStyle name="Comma 14 2 6" xfId="9260" xr:uid="{60C818E0-58EB-4958-A07C-F3B20A77D8C6}"/>
    <cellStyle name="Comma 14 3" xfId="1128" xr:uid="{00000000-0005-0000-0000-000058000000}"/>
    <cellStyle name="Comma 14 3 2" xfId="1915" xr:uid="{00000000-0005-0000-0000-000059000000}"/>
    <cellStyle name="Comma 14 3 2 2" xfId="4159" xr:uid="{00000000-0005-0000-0000-00005A000000}"/>
    <cellStyle name="Comma 14 3 2 2 2" xfId="8178" xr:uid="{0D5F63EF-A285-412D-846E-3BA51A0E71E9}"/>
    <cellStyle name="Comma 14 3 2 2 3" xfId="12117" xr:uid="{5E2516D3-F81A-44EA-B656-26561C5EEE01}"/>
    <cellStyle name="Comma 14 3 2 3" xfId="6218" xr:uid="{368B71F1-5BC6-4984-91E5-C09BA0DE21E3}"/>
    <cellStyle name="Comma 14 3 2 4" xfId="10157" xr:uid="{C92C5003-2E7A-4795-81A7-C09C39B61237}"/>
    <cellStyle name="Comma 14 3 3" xfId="2639" xr:uid="{00000000-0005-0000-0000-00005B000000}"/>
    <cellStyle name="Comma 14 3 3 2" xfId="4883" xr:uid="{00000000-0005-0000-0000-00005C000000}"/>
    <cellStyle name="Comma 14 3 3 2 2" xfId="8831" xr:uid="{BCA215ED-AD66-49D9-AD0A-1476B026DBEB}"/>
    <cellStyle name="Comma 14 3 3 2 3" xfId="12770" xr:uid="{AEE7A204-54DE-4DD3-BCF1-DCB2DB336537}"/>
    <cellStyle name="Comma 14 3 3 3" xfId="6871" xr:uid="{A4275774-913E-4473-B2F6-896F8878A20F}"/>
    <cellStyle name="Comma 14 3 3 4" xfId="10810" xr:uid="{F562762B-3CDF-436D-BA30-DA4119D66582}"/>
    <cellStyle name="Comma 14 3 4" xfId="3373" xr:uid="{00000000-0005-0000-0000-00005D000000}"/>
    <cellStyle name="Comma 14 3 4 2" xfId="7525" xr:uid="{065CC0F1-9B0C-46D5-8DB6-B0F8F4E105A2}"/>
    <cellStyle name="Comma 14 3 4 3" xfId="11464" xr:uid="{68AFDE17-2F2F-47E2-B1F0-66D88712FA41}"/>
    <cellStyle name="Comma 14 3 5" xfId="5565" xr:uid="{9DD46A83-B2D6-49C8-8D5F-BCFF83C1D03C}"/>
    <cellStyle name="Comma 14 3 6" xfId="9504" xr:uid="{674C4D17-A52C-4784-9820-9C9D8AFB291D}"/>
    <cellStyle name="Comma 14 4" xfId="1343" xr:uid="{00000000-0005-0000-0000-00005E000000}"/>
    <cellStyle name="Comma 14 4 2" xfId="3587" xr:uid="{00000000-0005-0000-0000-00005F000000}"/>
    <cellStyle name="Comma 14 4 2 2" xfId="7729" xr:uid="{0AE6CD33-F049-40DD-9E6F-AFE665C316C7}"/>
    <cellStyle name="Comma 14 4 2 3" xfId="11668" xr:uid="{A512911E-1742-4B5F-A62C-86B608F4827C}"/>
    <cellStyle name="Comma 14 4 3" xfId="5769" xr:uid="{64A7C803-121A-49CD-89BD-3B7B3ADB2385}"/>
    <cellStyle name="Comma 14 4 4" xfId="9708" xr:uid="{A915A6FF-C2EB-4363-8712-902BBC62B0D7}"/>
    <cellStyle name="Comma 14 5" xfId="2129" xr:uid="{00000000-0005-0000-0000-000060000000}"/>
    <cellStyle name="Comma 14 5 2" xfId="4373" xr:uid="{00000000-0005-0000-0000-000061000000}"/>
    <cellStyle name="Comma 14 5 2 2" xfId="8382" xr:uid="{A6FEC0D6-6C6E-4A4D-908B-001E238D022D}"/>
    <cellStyle name="Comma 14 5 2 3" xfId="12321" xr:uid="{ECC1994D-15BC-47EE-A750-DE5307F12D50}"/>
    <cellStyle name="Comma 14 5 3" xfId="6422" xr:uid="{21F33732-F987-4E96-8588-BBAA4B96B9B4}"/>
    <cellStyle name="Comma 14 5 4" xfId="10361" xr:uid="{B29276C1-287D-4EC0-87D1-260A7517EF4E}"/>
    <cellStyle name="Comma 14 6" xfId="2853" xr:uid="{00000000-0005-0000-0000-000062000000}"/>
    <cellStyle name="Comma 14 6 2" xfId="7075" xr:uid="{F3D84B9A-58A5-4799-86B0-FC514997CB03}"/>
    <cellStyle name="Comma 14 6 3" xfId="11014" xr:uid="{2407E6EC-CE26-4AAB-A95C-BADAAE701472}"/>
    <cellStyle name="Comma 14 7" xfId="5116" xr:uid="{C5E7A3F7-7B57-4443-9B92-17700A1B282B}"/>
    <cellStyle name="Comma 14 8" xfId="9055" xr:uid="{681663D3-2173-453D-A7C0-B43A79FC628A}"/>
    <cellStyle name="Comma 15" xfId="62" xr:uid="{00000000-0005-0000-0000-000063000000}"/>
    <cellStyle name="Comma 15 2" xfId="876" xr:uid="{00000000-0005-0000-0000-000064000000}"/>
    <cellStyle name="Comma 15 2 2" xfId="1664" xr:uid="{00000000-0005-0000-0000-000065000000}"/>
    <cellStyle name="Comma 15 2 2 2" xfId="3908" xr:uid="{00000000-0005-0000-0000-000066000000}"/>
    <cellStyle name="Comma 15 2 2 2 2" xfId="7935" xr:uid="{C9EC4681-4371-4B78-956A-4564BCB72502}"/>
    <cellStyle name="Comma 15 2 2 2 3" xfId="11874" xr:uid="{0EB6B3BC-C334-4033-8B9E-8F6B8D723400}"/>
    <cellStyle name="Comma 15 2 2 3" xfId="5975" xr:uid="{4F6443D5-3A8C-4C50-92D7-706B4F8CE297}"/>
    <cellStyle name="Comma 15 2 2 4" xfId="9914" xr:uid="{BFDD4683-B2B0-4267-9B4A-859A49D345C1}"/>
    <cellStyle name="Comma 15 2 3" xfId="2388" xr:uid="{00000000-0005-0000-0000-000067000000}"/>
    <cellStyle name="Comma 15 2 3 2" xfId="4632" xr:uid="{00000000-0005-0000-0000-000068000000}"/>
    <cellStyle name="Comma 15 2 3 2 2" xfId="8588" xr:uid="{2B6B2791-421E-484B-9C24-D87DF57E5AD9}"/>
    <cellStyle name="Comma 15 2 3 2 3" xfId="12527" xr:uid="{58C74FEE-CA77-4650-95F0-606E36A3C1F3}"/>
    <cellStyle name="Comma 15 2 3 3" xfId="6628" xr:uid="{1CE64D4F-4B54-4576-8D00-D649C44B71AA}"/>
    <cellStyle name="Comma 15 2 3 4" xfId="10567" xr:uid="{EB8A5862-16A8-4401-B524-2E0701607612}"/>
    <cellStyle name="Comma 15 2 4" xfId="3122" xr:uid="{00000000-0005-0000-0000-000069000000}"/>
    <cellStyle name="Comma 15 2 4 2" xfId="7282" xr:uid="{1D6D0F44-CD79-4C41-AE93-C2E8E6CAD932}"/>
    <cellStyle name="Comma 15 2 4 3" xfId="11221" xr:uid="{25C0C099-E6C2-4058-AEF5-6C0EC79F5DF6}"/>
    <cellStyle name="Comma 15 2 5" xfId="5322" xr:uid="{6C5187A0-2FD9-4DAE-9446-181FA1B10FE1}"/>
    <cellStyle name="Comma 15 2 6" xfId="9261" xr:uid="{B949AA56-F95E-425C-A50C-7179DFDAD707}"/>
    <cellStyle name="Comma 15 3" xfId="1129" xr:uid="{00000000-0005-0000-0000-00006A000000}"/>
    <cellStyle name="Comma 15 3 2" xfId="1916" xr:uid="{00000000-0005-0000-0000-00006B000000}"/>
    <cellStyle name="Comma 15 3 2 2" xfId="4160" xr:uid="{00000000-0005-0000-0000-00006C000000}"/>
    <cellStyle name="Comma 15 3 2 2 2" xfId="8179" xr:uid="{0039284E-5B9E-438D-BD31-1196B5C99B25}"/>
    <cellStyle name="Comma 15 3 2 2 3" xfId="12118" xr:uid="{358E2EB8-0C0E-428D-8F44-53F3E0AE92DB}"/>
    <cellStyle name="Comma 15 3 2 3" xfId="6219" xr:uid="{01DDC8F5-299D-43BE-ACF4-CA8333708E24}"/>
    <cellStyle name="Comma 15 3 2 4" xfId="10158" xr:uid="{3C72F59A-6DC3-4BD8-9FBF-AFFE00ECC857}"/>
    <cellStyle name="Comma 15 3 3" xfId="2640" xr:uid="{00000000-0005-0000-0000-00006D000000}"/>
    <cellStyle name="Comma 15 3 3 2" xfId="4884" xr:uid="{00000000-0005-0000-0000-00006E000000}"/>
    <cellStyle name="Comma 15 3 3 2 2" xfId="8832" xr:uid="{DE9BBB9E-7228-46D4-97E4-7E3EE4A68378}"/>
    <cellStyle name="Comma 15 3 3 2 3" xfId="12771" xr:uid="{703BE72F-74D8-4C3D-A477-B4E9087737C2}"/>
    <cellStyle name="Comma 15 3 3 3" xfId="6872" xr:uid="{482A6D97-8035-4CBD-95A3-1EEF18560B25}"/>
    <cellStyle name="Comma 15 3 3 4" xfId="10811" xr:uid="{62148A5D-34B6-4239-8E32-85F8D94B0BD8}"/>
    <cellStyle name="Comma 15 3 4" xfId="3374" xr:uid="{00000000-0005-0000-0000-00006F000000}"/>
    <cellStyle name="Comma 15 3 4 2" xfId="7526" xr:uid="{8000D0DE-8666-43F7-9454-AE1C9A04DE09}"/>
    <cellStyle name="Comma 15 3 4 3" xfId="11465" xr:uid="{4A6E83D7-8FD5-48EA-9A1D-09C41725A570}"/>
    <cellStyle name="Comma 15 3 5" xfId="5566" xr:uid="{70E42E37-ED60-4C40-A3B2-F26AB9CCA477}"/>
    <cellStyle name="Comma 15 3 6" xfId="9505" xr:uid="{D3A855C1-7980-4A75-A566-A4176EF63697}"/>
    <cellStyle name="Comma 15 4" xfId="1344" xr:uid="{00000000-0005-0000-0000-000070000000}"/>
    <cellStyle name="Comma 15 4 2" xfId="3588" xr:uid="{00000000-0005-0000-0000-000071000000}"/>
    <cellStyle name="Comma 15 4 2 2" xfId="7730" xr:uid="{6F9B95B9-5473-413C-9281-83A304AA9006}"/>
    <cellStyle name="Comma 15 4 2 3" xfId="11669" xr:uid="{75C6BBD4-B850-4955-8210-0AACB88B349D}"/>
    <cellStyle name="Comma 15 4 3" xfId="5770" xr:uid="{2F5E4646-D929-4015-BF3B-09A2960AF769}"/>
    <cellStyle name="Comma 15 4 4" xfId="9709" xr:uid="{FC488038-D273-4BED-9A83-B46098E224E1}"/>
    <cellStyle name="Comma 15 5" xfId="2130" xr:uid="{00000000-0005-0000-0000-000072000000}"/>
    <cellStyle name="Comma 15 5 2" xfId="4374" xr:uid="{00000000-0005-0000-0000-000073000000}"/>
    <cellStyle name="Comma 15 5 2 2" xfId="8383" xr:uid="{FE9A98F8-9636-4A2F-A567-8CD95FBC986D}"/>
    <cellStyle name="Comma 15 5 2 3" xfId="12322" xr:uid="{B8008CDA-9978-4289-813E-1C05AB5E45EB}"/>
    <cellStyle name="Comma 15 5 3" xfId="6423" xr:uid="{3F5A7B22-DA69-4C8E-A384-AE7E758A4F18}"/>
    <cellStyle name="Comma 15 5 4" xfId="10362" xr:uid="{CE1B879C-2960-4C95-B55D-BC61381D2F35}"/>
    <cellStyle name="Comma 15 6" xfId="2854" xr:uid="{00000000-0005-0000-0000-000074000000}"/>
    <cellStyle name="Comma 15 6 2" xfId="7076" xr:uid="{763F58EA-ECC2-4363-B87F-B6253FD84753}"/>
    <cellStyle name="Comma 15 6 3" xfId="11015" xr:uid="{90CDFECF-136B-49E3-9650-C44CDC996321}"/>
    <cellStyle name="Comma 15 7" xfId="5117" xr:uid="{7A075A98-9FB8-40B4-B131-3E02716613E4}"/>
    <cellStyle name="Comma 15 8" xfId="9056" xr:uid="{5421F4B7-A740-46F3-B379-A79A83D97052}"/>
    <cellStyle name="Comma 16" xfId="63" xr:uid="{00000000-0005-0000-0000-000075000000}"/>
    <cellStyle name="Comma 16 2" xfId="877" xr:uid="{00000000-0005-0000-0000-000076000000}"/>
    <cellStyle name="Comma 16 2 2" xfId="1665" xr:uid="{00000000-0005-0000-0000-000077000000}"/>
    <cellStyle name="Comma 16 2 2 2" xfId="3909" xr:uid="{00000000-0005-0000-0000-000078000000}"/>
    <cellStyle name="Comma 16 2 2 2 2" xfId="7936" xr:uid="{D49F7223-EF14-4C74-925B-908C31E7EF33}"/>
    <cellStyle name="Comma 16 2 2 2 3" xfId="11875" xr:uid="{5D6A8257-0CC4-4216-8B54-07B2E021B5F2}"/>
    <cellStyle name="Comma 16 2 2 3" xfId="5976" xr:uid="{00781C47-1240-44D0-9D9F-DEBB728E11E8}"/>
    <cellStyle name="Comma 16 2 2 4" xfId="9915" xr:uid="{82B9341E-4CA8-400E-99D6-29A3AD0FD6B9}"/>
    <cellStyle name="Comma 16 2 3" xfId="2389" xr:uid="{00000000-0005-0000-0000-000079000000}"/>
    <cellStyle name="Comma 16 2 3 2" xfId="4633" xr:uid="{00000000-0005-0000-0000-00007A000000}"/>
    <cellStyle name="Comma 16 2 3 2 2" xfId="8589" xr:uid="{5C745B83-1379-458F-98A6-6A34E97C89BE}"/>
    <cellStyle name="Comma 16 2 3 2 3" xfId="12528" xr:uid="{F1E09AB2-A3C5-4D86-83A6-C6B7E20E7239}"/>
    <cellStyle name="Comma 16 2 3 3" xfId="6629" xr:uid="{9DA7B4C3-3623-4A3F-9FAD-44EC76A6D7F2}"/>
    <cellStyle name="Comma 16 2 3 4" xfId="10568" xr:uid="{AB0530A0-A41B-4262-ADEB-9EA5B8CBF5EB}"/>
    <cellStyle name="Comma 16 2 4" xfId="3123" xr:uid="{00000000-0005-0000-0000-00007B000000}"/>
    <cellStyle name="Comma 16 2 4 2" xfId="7283" xr:uid="{F18764EF-2659-4D92-B473-04EBE3D054DB}"/>
    <cellStyle name="Comma 16 2 4 3" xfId="11222" xr:uid="{DF16BE53-46D7-46D7-A26B-2AD3DCADB636}"/>
    <cellStyle name="Comma 16 2 5" xfId="5323" xr:uid="{2336A15B-0695-4B7B-A866-394710D42EF6}"/>
    <cellStyle name="Comma 16 2 6" xfId="9262" xr:uid="{AE6291B4-61CF-4A7C-9AC4-7EFD4710C0F8}"/>
    <cellStyle name="Comma 16 3" xfId="1130" xr:uid="{00000000-0005-0000-0000-00007C000000}"/>
    <cellStyle name="Comma 16 3 2" xfId="1917" xr:uid="{00000000-0005-0000-0000-00007D000000}"/>
    <cellStyle name="Comma 16 3 2 2" xfId="4161" xr:uid="{00000000-0005-0000-0000-00007E000000}"/>
    <cellStyle name="Comma 16 3 2 2 2" xfId="8180" xr:uid="{0FEF55E0-0529-4BD3-99B5-430EA6B4B9A6}"/>
    <cellStyle name="Comma 16 3 2 2 3" xfId="12119" xr:uid="{60798FA6-DF9B-4F3A-A53A-6B73DBFB3419}"/>
    <cellStyle name="Comma 16 3 2 3" xfId="6220" xr:uid="{F0BD8766-38EE-4FF9-B139-DD132FCCAC79}"/>
    <cellStyle name="Comma 16 3 2 4" xfId="10159" xr:uid="{2F0480E1-7D23-459E-A6AF-8B0E8A527E53}"/>
    <cellStyle name="Comma 16 3 3" xfId="2641" xr:uid="{00000000-0005-0000-0000-00007F000000}"/>
    <cellStyle name="Comma 16 3 3 2" xfId="4885" xr:uid="{00000000-0005-0000-0000-000080000000}"/>
    <cellStyle name="Comma 16 3 3 2 2" xfId="8833" xr:uid="{1EBE8A29-E98D-413F-88B8-C267506C1BBC}"/>
    <cellStyle name="Comma 16 3 3 2 3" xfId="12772" xr:uid="{475FD836-3863-4A1F-9035-89DD3D58C69A}"/>
    <cellStyle name="Comma 16 3 3 3" xfId="6873" xr:uid="{0DCEB202-4832-49B0-8D04-07FDFEF6D949}"/>
    <cellStyle name="Comma 16 3 3 4" xfId="10812" xr:uid="{C8A7035B-FAD1-4667-A45F-C743B9049C36}"/>
    <cellStyle name="Comma 16 3 4" xfId="3375" xr:uid="{00000000-0005-0000-0000-000081000000}"/>
    <cellStyle name="Comma 16 3 4 2" xfId="7527" xr:uid="{4677D776-D9D0-4262-803A-0396926DAD9D}"/>
    <cellStyle name="Comma 16 3 4 3" xfId="11466" xr:uid="{0BE6E33F-05C3-409C-AB4D-5AEB1CF2C4DE}"/>
    <cellStyle name="Comma 16 3 5" xfId="5567" xr:uid="{9DAE1F23-BBDA-4963-9AB3-EBE0AC5DA5E0}"/>
    <cellStyle name="Comma 16 3 6" xfId="9506" xr:uid="{3412FE66-6A1A-4C64-85AD-C3CDF6E55536}"/>
    <cellStyle name="Comma 16 4" xfId="1345" xr:uid="{00000000-0005-0000-0000-000082000000}"/>
    <cellStyle name="Comma 16 4 2" xfId="3589" xr:uid="{00000000-0005-0000-0000-000083000000}"/>
    <cellStyle name="Comma 16 4 2 2" xfId="7731" xr:uid="{48B54F76-C863-4994-A109-FECB8A8FC2FC}"/>
    <cellStyle name="Comma 16 4 2 3" xfId="11670" xr:uid="{72A90DE6-2B65-4A56-B4ED-7934485DD525}"/>
    <cellStyle name="Comma 16 4 3" xfId="5771" xr:uid="{C969748E-C155-4A15-ADB2-6011EF7B19EB}"/>
    <cellStyle name="Comma 16 4 4" xfId="9710" xr:uid="{B131A2BC-AF4E-4CB6-A09F-C81EEC38CE95}"/>
    <cellStyle name="Comma 16 5" xfId="2131" xr:uid="{00000000-0005-0000-0000-000084000000}"/>
    <cellStyle name="Comma 16 5 2" xfId="4375" xr:uid="{00000000-0005-0000-0000-000085000000}"/>
    <cellStyle name="Comma 16 5 2 2" xfId="8384" xr:uid="{66DE3E47-644F-468F-B864-3069964739EB}"/>
    <cellStyle name="Comma 16 5 2 3" xfId="12323" xr:uid="{B9D1DF5E-9F1F-405A-B362-73C962108AA2}"/>
    <cellStyle name="Comma 16 5 3" xfId="6424" xr:uid="{CDC88F51-F5E9-484D-A9A3-E4D851EB53DE}"/>
    <cellStyle name="Comma 16 5 4" xfId="10363" xr:uid="{D7F891E5-F735-4E09-A535-7D3DB3B3E13A}"/>
    <cellStyle name="Comma 16 6" xfId="2855" xr:uid="{00000000-0005-0000-0000-000086000000}"/>
    <cellStyle name="Comma 16 6 2" xfId="7077" xr:uid="{83731D96-0D27-411F-82ED-8C110694F8D2}"/>
    <cellStyle name="Comma 16 6 3" xfId="11016" xr:uid="{B8B9AA66-E7A9-4A9C-B5DC-E32EBDCC1F1C}"/>
    <cellStyle name="Comma 16 7" xfId="5118" xr:uid="{ABD6BCA4-30BB-4B0F-AB05-F14AAFFD409A}"/>
    <cellStyle name="Comma 16 8" xfId="9057" xr:uid="{35EC17A8-CB69-4672-8482-DEBA8E8D6329}"/>
    <cellStyle name="Comma 17" xfId="64" xr:uid="{00000000-0005-0000-0000-000087000000}"/>
    <cellStyle name="Comma 17 2" xfId="878" xr:uid="{00000000-0005-0000-0000-000088000000}"/>
    <cellStyle name="Comma 17 2 2" xfId="1666" xr:uid="{00000000-0005-0000-0000-000089000000}"/>
    <cellStyle name="Comma 17 2 2 2" xfId="3910" xr:uid="{00000000-0005-0000-0000-00008A000000}"/>
    <cellStyle name="Comma 17 2 2 2 2" xfId="7937" xr:uid="{01A9611D-41D1-4871-A191-750816DC9AE3}"/>
    <cellStyle name="Comma 17 2 2 2 3" xfId="11876" xr:uid="{53F203F7-58BD-4DD5-9B70-4C988BF1338F}"/>
    <cellStyle name="Comma 17 2 2 3" xfId="5977" xr:uid="{3667153E-1D7B-40FC-A586-6E9D9F1038A3}"/>
    <cellStyle name="Comma 17 2 2 4" xfId="9916" xr:uid="{B05AEC50-1EE4-4AB8-B482-9EA10B10FC8F}"/>
    <cellStyle name="Comma 17 2 3" xfId="2390" xr:uid="{00000000-0005-0000-0000-00008B000000}"/>
    <cellStyle name="Comma 17 2 3 2" xfId="4634" xr:uid="{00000000-0005-0000-0000-00008C000000}"/>
    <cellStyle name="Comma 17 2 3 2 2" xfId="8590" xr:uid="{B3FA44F7-4EA9-486A-992E-7E215639DE8E}"/>
    <cellStyle name="Comma 17 2 3 2 3" xfId="12529" xr:uid="{A938AE35-0B37-4B69-B19E-0EEA2CFBF42E}"/>
    <cellStyle name="Comma 17 2 3 3" xfId="6630" xr:uid="{72712302-9EDA-4D4B-9604-CC0CC1960F56}"/>
    <cellStyle name="Comma 17 2 3 4" xfId="10569" xr:uid="{242D0F55-4B0B-4F52-9859-30BC9ED3D32F}"/>
    <cellStyle name="Comma 17 2 4" xfId="3124" xr:uid="{00000000-0005-0000-0000-00008D000000}"/>
    <cellStyle name="Comma 17 2 4 2" xfId="7284" xr:uid="{5C95F05E-7F25-457A-A6B8-628E8D2F00EC}"/>
    <cellStyle name="Comma 17 2 4 3" xfId="11223" xr:uid="{C413B732-6F7B-444C-B593-A860613AA34D}"/>
    <cellStyle name="Comma 17 2 5" xfId="5324" xr:uid="{B4612F80-6A4E-486A-83CA-906B79FD7B30}"/>
    <cellStyle name="Comma 17 2 6" xfId="9263" xr:uid="{FCF09A80-2B79-40CC-A73D-C10358A67BE1}"/>
    <cellStyle name="Comma 17 3" xfId="1131" xr:uid="{00000000-0005-0000-0000-00008E000000}"/>
    <cellStyle name="Comma 17 3 2" xfId="1918" xr:uid="{00000000-0005-0000-0000-00008F000000}"/>
    <cellStyle name="Comma 17 3 2 2" xfId="4162" xr:uid="{00000000-0005-0000-0000-000090000000}"/>
    <cellStyle name="Comma 17 3 2 2 2" xfId="8181" xr:uid="{0C5DE261-4C59-41A0-9041-A7A1BF93611E}"/>
    <cellStyle name="Comma 17 3 2 2 3" xfId="12120" xr:uid="{29E1CADB-8DC0-4D72-83FD-F56E5B6A9A6C}"/>
    <cellStyle name="Comma 17 3 2 3" xfId="6221" xr:uid="{EA7E0728-EB23-4FF7-8426-BF984E5C138F}"/>
    <cellStyle name="Comma 17 3 2 4" xfId="10160" xr:uid="{AD463D53-95CC-4F40-B2E7-0EE88A6ED3FC}"/>
    <cellStyle name="Comma 17 3 3" xfId="2642" xr:uid="{00000000-0005-0000-0000-000091000000}"/>
    <cellStyle name="Comma 17 3 3 2" xfId="4886" xr:uid="{00000000-0005-0000-0000-000092000000}"/>
    <cellStyle name="Comma 17 3 3 2 2" xfId="8834" xr:uid="{81E44EE7-02F7-479E-B98E-0D64C7FB1B86}"/>
    <cellStyle name="Comma 17 3 3 2 3" xfId="12773" xr:uid="{AD7FF700-02BD-45F3-9959-064871C7E1FA}"/>
    <cellStyle name="Comma 17 3 3 3" xfId="6874" xr:uid="{DC3A2FE2-E423-4959-ABD5-834BF260D7D5}"/>
    <cellStyle name="Comma 17 3 3 4" xfId="10813" xr:uid="{165432AC-902C-46D5-B243-0907250DEE00}"/>
    <cellStyle name="Comma 17 3 4" xfId="3376" xr:uid="{00000000-0005-0000-0000-000093000000}"/>
    <cellStyle name="Comma 17 3 4 2" xfId="7528" xr:uid="{2D0353BF-9C25-4377-B661-4EFDB8D2400B}"/>
    <cellStyle name="Comma 17 3 4 3" xfId="11467" xr:uid="{52E41D23-34E2-4FA4-8A64-121DB30A986E}"/>
    <cellStyle name="Comma 17 3 5" xfId="5568" xr:uid="{FBD3F8E5-B3A3-4FDB-B53B-732C65B801DA}"/>
    <cellStyle name="Comma 17 3 6" xfId="9507" xr:uid="{C35302AC-8FA5-4D8F-962B-FA38E89D3DEF}"/>
    <cellStyle name="Comma 17 4" xfId="1346" xr:uid="{00000000-0005-0000-0000-000094000000}"/>
    <cellStyle name="Comma 17 4 2" xfId="3590" xr:uid="{00000000-0005-0000-0000-000095000000}"/>
    <cellStyle name="Comma 17 4 2 2" xfId="7732" xr:uid="{6FD09676-B075-4FA8-B601-B7B18CE11F4C}"/>
    <cellStyle name="Comma 17 4 2 3" xfId="11671" xr:uid="{46E0B327-E28B-4B43-B853-5C34DA6F9300}"/>
    <cellStyle name="Comma 17 4 3" xfId="5772" xr:uid="{27E794AA-E8AD-43FA-83A4-46BB5195719D}"/>
    <cellStyle name="Comma 17 4 4" xfId="9711" xr:uid="{39F6F56F-EF8A-4233-9EDE-92374BA638EF}"/>
    <cellStyle name="Comma 17 5" xfId="2132" xr:uid="{00000000-0005-0000-0000-000096000000}"/>
    <cellStyle name="Comma 17 5 2" xfId="4376" xr:uid="{00000000-0005-0000-0000-000097000000}"/>
    <cellStyle name="Comma 17 5 2 2" xfId="8385" xr:uid="{E5A53002-600A-4022-9B96-45B6858EB4A4}"/>
    <cellStyle name="Comma 17 5 2 3" xfId="12324" xr:uid="{A9D88043-7681-45BA-A1EE-CC51CAD07979}"/>
    <cellStyle name="Comma 17 5 3" xfId="6425" xr:uid="{4FE8F60F-DDF2-4465-83BC-85C0EE791340}"/>
    <cellStyle name="Comma 17 5 4" xfId="10364" xr:uid="{61048CF3-0CD5-487C-91EC-C204467D0783}"/>
    <cellStyle name="Comma 17 6" xfId="2856" xr:uid="{00000000-0005-0000-0000-000098000000}"/>
    <cellStyle name="Comma 17 6 2" xfId="7078" xr:uid="{DD47233E-A4DF-44DC-AF70-A257408E912E}"/>
    <cellStyle name="Comma 17 6 3" xfId="11017" xr:uid="{84446FFA-0AAB-4974-BC28-DC63167BD20E}"/>
    <cellStyle name="Comma 17 7" xfId="5119" xr:uid="{D4EFB8AA-D1BC-4D13-9BE7-5D084E876150}"/>
    <cellStyle name="Comma 17 8" xfId="9058" xr:uid="{99416A31-38F7-4E45-AB29-CC65234FAC2E}"/>
    <cellStyle name="Comma 18" xfId="65" xr:uid="{00000000-0005-0000-0000-000099000000}"/>
    <cellStyle name="Comma 18 2" xfId="879" xr:uid="{00000000-0005-0000-0000-00009A000000}"/>
    <cellStyle name="Comma 18 2 2" xfId="1667" xr:uid="{00000000-0005-0000-0000-00009B000000}"/>
    <cellStyle name="Comma 18 2 2 2" xfId="3911" xr:uid="{00000000-0005-0000-0000-00009C000000}"/>
    <cellStyle name="Comma 18 2 2 2 2" xfId="7938" xr:uid="{757EE160-1C31-4A72-A379-37365E884052}"/>
    <cellStyle name="Comma 18 2 2 2 3" xfId="11877" xr:uid="{0E55F664-1383-4AF0-A767-AF45C2B0C2A0}"/>
    <cellStyle name="Comma 18 2 2 3" xfId="5978" xr:uid="{A2A7ECCA-E37C-4226-B604-5889ED31EDD0}"/>
    <cellStyle name="Comma 18 2 2 4" xfId="9917" xr:uid="{1E6A086C-3A24-455C-807B-0C5C8E69C1D3}"/>
    <cellStyle name="Comma 18 2 3" xfId="2391" xr:uid="{00000000-0005-0000-0000-00009D000000}"/>
    <cellStyle name="Comma 18 2 3 2" xfId="4635" xr:uid="{00000000-0005-0000-0000-00009E000000}"/>
    <cellStyle name="Comma 18 2 3 2 2" xfId="8591" xr:uid="{186CFC19-01AE-4DBB-9EBB-3DBDF592E25E}"/>
    <cellStyle name="Comma 18 2 3 2 3" xfId="12530" xr:uid="{8C903FD5-C079-40C0-9381-C1C0AE5DF017}"/>
    <cellStyle name="Comma 18 2 3 3" xfId="6631" xr:uid="{88046590-B984-433A-88BE-9D9A2914C60C}"/>
    <cellStyle name="Comma 18 2 3 4" xfId="10570" xr:uid="{3EC832F1-E8D6-4B36-99B7-371B39EF9142}"/>
    <cellStyle name="Comma 18 2 4" xfId="3125" xr:uid="{00000000-0005-0000-0000-00009F000000}"/>
    <cellStyle name="Comma 18 2 4 2" xfId="7285" xr:uid="{CCBFFBA7-0285-49C2-A847-9D6AAED89C4F}"/>
    <cellStyle name="Comma 18 2 4 3" xfId="11224" xr:uid="{454F0867-78E5-4B5A-B1FD-27FDA45C3876}"/>
    <cellStyle name="Comma 18 2 5" xfId="5325" xr:uid="{4F6C086C-344B-4147-9F4D-D8534CF70B88}"/>
    <cellStyle name="Comma 18 2 6" xfId="9264" xr:uid="{936E6AD8-15EE-4866-A01E-330008592478}"/>
    <cellStyle name="Comma 18 3" xfId="1132" xr:uid="{00000000-0005-0000-0000-0000A0000000}"/>
    <cellStyle name="Comma 18 3 2" xfId="1919" xr:uid="{00000000-0005-0000-0000-0000A1000000}"/>
    <cellStyle name="Comma 18 3 2 2" xfId="4163" xr:uid="{00000000-0005-0000-0000-0000A2000000}"/>
    <cellStyle name="Comma 18 3 2 2 2" xfId="8182" xr:uid="{8163BF3B-7DEA-498D-AD6B-3E856DBCE520}"/>
    <cellStyle name="Comma 18 3 2 2 3" xfId="12121" xr:uid="{8BB3C6FF-3390-4583-97AB-F271E27ACEE7}"/>
    <cellStyle name="Comma 18 3 2 3" xfId="6222" xr:uid="{7D7DDED7-F51C-484A-A7FC-C213A197FD44}"/>
    <cellStyle name="Comma 18 3 2 4" xfId="10161" xr:uid="{DE7A822E-E467-43A8-9182-6BB464209817}"/>
    <cellStyle name="Comma 18 3 3" xfId="2643" xr:uid="{00000000-0005-0000-0000-0000A3000000}"/>
    <cellStyle name="Comma 18 3 3 2" xfId="4887" xr:uid="{00000000-0005-0000-0000-0000A4000000}"/>
    <cellStyle name="Comma 18 3 3 2 2" xfId="8835" xr:uid="{53DF880A-DCA1-4AEA-847C-263BF76F7ED8}"/>
    <cellStyle name="Comma 18 3 3 2 3" xfId="12774" xr:uid="{5340FE3E-7915-444B-BAAC-A620A1AA04EA}"/>
    <cellStyle name="Comma 18 3 3 3" xfId="6875" xr:uid="{399519E7-9E1A-4B34-A9D0-D53F82155416}"/>
    <cellStyle name="Comma 18 3 3 4" xfId="10814" xr:uid="{082A5C4A-9D8B-403A-84DA-24C5B2BFD706}"/>
    <cellStyle name="Comma 18 3 4" xfId="3377" xr:uid="{00000000-0005-0000-0000-0000A5000000}"/>
    <cellStyle name="Comma 18 3 4 2" xfId="7529" xr:uid="{0CB60012-E3DA-43FE-9567-C8715786B89B}"/>
    <cellStyle name="Comma 18 3 4 3" xfId="11468" xr:uid="{174668C2-77DD-4E36-A555-B6A0E9B220B1}"/>
    <cellStyle name="Comma 18 3 5" xfId="5569" xr:uid="{F7E8A335-1122-4696-B738-CAA3572CED93}"/>
    <cellStyle name="Comma 18 3 6" xfId="9508" xr:uid="{8CD7542C-6C35-4ED6-8777-FEEE3ADDFEA7}"/>
    <cellStyle name="Comma 18 4" xfId="1347" xr:uid="{00000000-0005-0000-0000-0000A6000000}"/>
    <cellStyle name="Comma 18 4 2" xfId="3591" xr:uid="{00000000-0005-0000-0000-0000A7000000}"/>
    <cellStyle name="Comma 18 4 2 2" xfId="7733" xr:uid="{19279271-F141-4A5A-8EA3-77423D57DDA7}"/>
    <cellStyle name="Comma 18 4 2 3" xfId="11672" xr:uid="{F2ABBAA9-A796-46D2-97AD-2B332FFCF9DC}"/>
    <cellStyle name="Comma 18 4 3" xfId="5773" xr:uid="{933F6A6C-9EB3-44D2-BA48-F77D632EA865}"/>
    <cellStyle name="Comma 18 4 4" xfId="9712" xr:uid="{6E6EC00E-85C8-4576-BF5A-113961BFBB9F}"/>
    <cellStyle name="Comma 18 5" xfId="2133" xr:uid="{00000000-0005-0000-0000-0000A8000000}"/>
    <cellStyle name="Comma 18 5 2" xfId="4377" xr:uid="{00000000-0005-0000-0000-0000A9000000}"/>
    <cellStyle name="Comma 18 5 2 2" xfId="8386" xr:uid="{7D3F849E-C291-4175-ACF7-593ACD2C3AB5}"/>
    <cellStyle name="Comma 18 5 2 3" xfId="12325" xr:uid="{9F44DEED-5DC1-4464-9521-40E90A1B3B73}"/>
    <cellStyle name="Comma 18 5 3" xfId="6426" xr:uid="{00A36FE0-973C-4F6F-804B-8D1AACD11F62}"/>
    <cellStyle name="Comma 18 5 4" xfId="10365" xr:uid="{2B26BBEE-43A5-4717-BFC9-A9F483AEA108}"/>
    <cellStyle name="Comma 18 6" xfId="2857" xr:uid="{00000000-0005-0000-0000-0000AA000000}"/>
    <cellStyle name="Comma 18 6 2" xfId="7079" xr:uid="{743E5015-CA6B-4AD6-A87D-76B615E5C9FE}"/>
    <cellStyle name="Comma 18 6 3" xfId="11018" xr:uid="{0FCDFB6E-4C2A-4E90-A639-B12B85AF7C60}"/>
    <cellStyle name="Comma 18 7" xfId="5120" xr:uid="{BD1296F5-3E5F-460C-A71A-38D49349FFD7}"/>
    <cellStyle name="Comma 18 8" xfId="9059" xr:uid="{6CD98CF4-1CC7-466F-99A2-C445C24B30CD}"/>
    <cellStyle name="Comma 19" xfId="66" xr:uid="{00000000-0005-0000-0000-0000AB000000}"/>
    <cellStyle name="Comma 19 2" xfId="880" xr:uid="{00000000-0005-0000-0000-0000AC000000}"/>
    <cellStyle name="Comma 19 2 2" xfId="1668" xr:uid="{00000000-0005-0000-0000-0000AD000000}"/>
    <cellStyle name="Comma 19 2 2 2" xfId="3912" xr:uid="{00000000-0005-0000-0000-0000AE000000}"/>
    <cellStyle name="Comma 19 2 2 2 2" xfId="7939" xr:uid="{FD46D808-4229-4D39-ADBA-8678E6EDA915}"/>
    <cellStyle name="Comma 19 2 2 2 3" xfId="11878" xr:uid="{9B561EC7-9AF4-4589-BC1B-F5C2E2FA6624}"/>
    <cellStyle name="Comma 19 2 2 3" xfId="5979" xr:uid="{8F1F0777-D51C-4858-B819-17637866D982}"/>
    <cellStyle name="Comma 19 2 2 4" xfId="9918" xr:uid="{F98A75F1-B4F4-481D-AAA7-2DF9237C88D2}"/>
    <cellStyle name="Comma 19 2 3" xfId="2392" xr:uid="{00000000-0005-0000-0000-0000AF000000}"/>
    <cellStyle name="Comma 19 2 3 2" xfId="4636" xr:uid="{00000000-0005-0000-0000-0000B0000000}"/>
    <cellStyle name="Comma 19 2 3 2 2" xfId="8592" xr:uid="{E3B7F6E8-0D34-439B-83F9-3C991AE012B3}"/>
    <cellStyle name="Comma 19 2 3 2 3" xfId="12531" xr:uid="{CD8786E2-92A7-4108-8B44-19F21576E845}"/>
    <cellStyle name="Comma 19 2 3 3" xfId="6632" xr:uid="{0B18F7B9-AC46-4F41-9C44-D8D50F85377E}"/>
    <cellStyle name="Comma 19 2 3 4" xfId="10571" xr:uid="{A860B19F-3F5E-45FC-AA10-8A013B5BD04A}"/>
    <cellStyle name="Comma 19 2 4" xfId="3126" xr:uid="{00000000-0005-0000-0000-0000B1000000}"/>
    <cellStyle name="Comma 19 2 4 2" xfId="7286" xr:uid="{61E27EA6-A9E4-4348-B644-FA8EE779D858}"/>
    <cellStyle name="Comma 19 2 4 3" xfId="11225" xr:uid="{5451CD37-4A70-44D3-A7A3-FF6B59CE56B4}"/>
    <cellStyle name="Comma 19 2 5" xfId="5326" xr:uid="{6DAF1C21-F4EA-4202-9EAB-83EFCA3BA5D9}"/>
    <cellStyle name="Comma 19 2 6" xfId="9265" xr:uid="{369CC562-0CFF-45FC-9A3A-726F4E8EA062}"/>
    <cellStyle name="Comma 19 3" xfId="1133" xr:uid="{00000000-0005-0000-0000-0000B2000000}"/>
    <cellStyle name="Comma 19 3 2" xfId="1920" xr:uid="{00000000-0005-0000-0000-0000B3000000}"/>
    <cellStyle name="Comma 19 3 2 2" xfId="4164" xr:uid="{00000000-0005-0000-0000-0000B4000000}"/>
    <cellStyle name="Comma 19 3 2 2 2" xfId="8183" xr:uid="{9215DAFA-8295-4C15-9C70-9A6B9FAD18E1}"/>
    <cellStyle name="Comma 19 3 2 2 3" xfId="12122" xr:uid="{0D5CC9E8-17B4-4D45-95AE-2226C06571BE}"/>
    <cellStyle name="Comma 19 3 2 3" xfId="6223" xr:uid="{B588BBB9-CB17-409E-8EA9-DC5EE55676B1}"/>
    <cellStyle name="Comma 19 3 2 4" xfId="10162" xr:uid="{D88EBE56-2C9E-43CF-AFF2-0D5F079AA363}"/>
    <cellStyle name="Comma 19 3 3" xfId="2644" xr:uid="{00000000-0005-0000-0000-0000B5000000}"/>
    <cellStyle name="Comma 19 3 3 2" xfId="4888" xr:uid="{00000000-0005-0000-0000-0000B6000000}"/>
    <cellStyle name="Comma 19 3 3 2 2" xfId="8836" xr:uid="{4E439034-2304-4224-BCBC-7A19A414167E}"/>
    <cellStyle name="Comma 19 3 3 2 3" xfId="12775" xr:uid="{F31CC500-E6FA-4FCC-95DC-A2023C53444F}"/>
    <cellStyle name="Comma 19 3 3 3" xfId="6876" xr:uid="{C0F1AE6D-4B67-4251-A57A-EEA88C4A2350}"/>
    <cellStyle name="Comma 19 3 3 4" xfId="10815" xr:uid="{72417B15-44FF-430C-8475-48C3E5A8DFFE}"/>
    <cellStyle name="Comma 19 3 4" xfId="3378" xr:uid="{00000000-0005-0000-0000-0000B7000000}"/>
    <cellStyle name="Comma 19 3 4 2" xfId="7530" xr:uid="{61CDBAAE-4BA3-48C4-A55A-DC3DEF0F86AC}"/>
    <cellStyle name="Comma 19 3 4 3" xfId="11469" xr:uid="{FD6B0288-1066-4C8C-85EC-A8F1A798FC8B}"/>
    <cellStyle name="Comma 19 3 5" xfId="5570" xr:uid="{F9180594-C113-49DA-8353-7C1D86378B2D}"/>
    <cellStyle name="Comma 19 3 6" xfId="9509" xr:uid="{4359BA84-2809-411A-905A-A2EFCCD7BBF0}"/>
    <cellStyle name="Comma 19 4" xfId="1348" xr:uid="{00000000-0005-0000-0000-0000B8000000}"/>
    <cellStyle name="Comma 19 4 2" xfId="3592" xr:uid="{00000000-0005-0000-0000-0000B9000000}"/>
    <cellStyle name="Comma 19 4 2 2" xfId="7734" xr:uid="{85149BB5-24F3-41B9-A6FF-A22C93AFE807}"/>
    <cellStyle name="Comma 19 4 2 3" xfId="11673" xr:uid="{A9ADC70A-A3F8-45CD-A488-A6CBED18564C}"/>
    <cellStyle name="Comma 19 4 3" xfId="5774" xr:uid="{ED39C6CE-3444-44A9-912E-F217B96D958A}"/>
    <cellStyle name="Comma 19 4 4" xfId="9713" xr:uid="{EA51C39A-E968-4188-9FA5-6E491568BFDA}"/>
    <cellStyle name="Comma 19 5" xfId="2134" xr:uid="{00000000-0005-0000-0000-0000BA000000}"/>
    <cellStyle name="Comma 19 5 2" xfId="4378" xr:uid="{00000000-0005-0000-0000-0000BB000000}"/>
    <cellStyle name="Comma 19 5 2 2" xfId="8387" xr:uid="{3238731E-2225-46C0-982A-59A6DEA2566F}"/>
    <cellStyle name="Comma 19 5 2 3" xfId="12326" xr:uid="{7B058F88-4EDF-4F92-943D-D4B67A69A679}"/>
    <cellStyle name="Comma 19 5 3" xfId="6427" xr:uid="{E76DE74F-5962-4610-9ED0-26E08852D116}"/>
    <cellStyle name="Comma 19 5 4" xfId="10366" xr:uid="{8675AF30-4695-4ACE-9B03-5AAEB3E45815}"/>
    <cellStyle name="Comma 19 6" xfId="2858" xr:uid="{00000000-0005-0000-0000-0000BC000000}"/>
    <cellStyle name="Comma 19 6 2" xfId="7080" xr:uid="{EB66965A-7CE6-4148-8D3F-27E063C38EF6}"/>
    <cellStyle name="Comma 19 6 3" xfId="11019" xr:uid="{0734EC6C-E397-42D0-A67F-5F945DDC1C44}"/>
    <cellStyle name="Comma 19 7" xfId="5121" xr:uid="{8DC781A3-967D-423C-B2E3-472B7E8414E5}"/>
    <cellStyle name="Comma 19 8" xfId="9060" xr:uid="{3DC17C78-03B1-435C-A6DD-7D545C898786}"/>
    <cellStyle name="Comma 2" xfId="6" xr:uid="{00000000-0005-0000-0000-0000BD000000}"/>
    <cellStyle name="Comma 2 10" xfId="67" xr:uid="{00000000-0005-0000-0000-0000BE000000}"/>
    <cellStyle name="Comma 2 10 2" xfId="881" xr:uid="{00000000-0005-0000-0000-0000BF000000}"/>
    <cellStyle name="Comma 2 10 2 2" xfId="1669" xr:uid="{00000000-0005-0000-0000-0000C0000000}"/>
    <cellStyle name="Comma 2 10 2 2 2" xfId="3913" xr:uid="{00000000-0005-0000-0000-0000C1000000}"/>
    <cellStyle name="Comma 2 10 2 2 2 2" xfId="7940" xr:uid="{099D3AAF-A1C7-4050-8DDE-909DF5F499AF}"/>
    <cellStyle name="Comma 2 10 2 2 2 3" xfId="11879" xr:uid="{FFCBB443-0BF5-4D48-9C1A-8F5CBAED7470}"/>
    <cellStyle name="Comma 2 10 2 2 3" xfId="5980" xr:uid="{AC4F5000-1D5C-4844-B59A-9C690019CEE6}"/>
    <cellStyle name="Comma 2 10 2 2 4" xfId="9919" xr:uid="{AB026A20-A5BE-484D-98C5-481EC655839E}"/>
    <cellStyle name="Comma 2 10 2 3" xfId="2393" xr:uid="{00000000-0005-0000-0000-0000C2000000}"/>
    <cellStyle name="Comma 2 10 2 3 2" xfId="4637" xr:uid="{00000000-0005-0000-0000-0000C3000000}"/>
    <cellStyle name="Comma 2 10 2 3 2 2" xfId="8593" xr:uid="{468C49CE-841C-4DAE-A7E9-7762F5D3ECD0}"/>
    <cellStyle name="Comma 2 10 2 3 2 3" xfId="12532" xr:uid="{A4CD3861-6DB2-4FEA-A7CD-25757615A035}"/>
    <cellStyle name="Comma 2 10 2 3 3" xfId="6633" xr:uid="{67786D80-7045-4168-BECF-EC8AB0FEF77B}"/>
    <cellStyle name="Comma 2 10 2 3 4" xfId="10572" xr:uid="{3687470D-7B36-4E11-9C13-8C7D50ED9980}"/>
    <cellStyle name="Comma 2 10 2 4" xfId="3127" xr:uid="{00000000-0005-0000-0000-0000C4000000}"/>
    <cellStyle name="Comma 2 10 2 4 2" xfId="7287" xr:uid="{132BC295-4DAE-4E6C-B79D-2EE45DCBCC40}"/>
    <cellStyle name="Comma 2 10 2 4 3" xfId="11226" xr:uid="{EB6089E2-1F12-4FE3-83B8-6300EDEF93DC}"/>
    <cellStyle name="Comma 2 10 2 5" xfId="5327" xr:uid="{74A8B901-74E5-43AF-AA53-E6D53F535F5D}"/>
    <cellStyle name="Comma 2 10 2 6" xfId="9266" xr:uid="{55DE386A-2734-4674-A9CE-34FC22D21D27}"/>
    <cellStyle name="Comma 2 10 3" xfId="1134" xr:uid="{00000000-0005-0000-0000-0000C5000000}"/>
    <cellStyle name="Comma 2 10 3 2" xfId="1921" xr:uid="{00000000-0005-0000-0000-0000C6000000}"/>
    <cellStyle name="Comma 2 10 3 2 2" xfId="4165" xr:uid="{00000000-0005-0000-0000-0000C7000000}"/>
    <cellStyle name="Comma 2 10 3 2 2 2" xfId="8184" xr:uid="{AD342D43-67A9-4BF9-B667-4C304DE585B3}"/>
    <cellStyle name="Comma 2 10 3 2 2 3" xfId="12123" xr:uid="{39CA018D-9EF4-4BEC-A5AB-2D3EA1FA08E1}"/>
    <cellStyle name="Comma 2 10 3 2 3" xfId="6224" xr:uid="{E46BB95C-1097-49B3-922F-A24112BC7DA9}"/>
    <cellStyle name="Comma 2 10 3 2 4" xfId="10163" xr:uid="{7F52AFB9-2ED5-4E91-9699-9CBA2C099F33}"/>
    <cellStyle name="Comma 2 10 3 3" xfId="2645" xr:uid="{00000000-0005-0000-0000-0000C8000000}"/>
    <cellStyle name="Comma 2 10 3 3 2" xfId="4889" xr:uid="{00000000-0005-0000-0000-0000C9000000}"/>
    <cellStyle name="Comma 2 10 3 3 2 2" xfId="8837" xr:uid="{AF18790A-516F-42D9-9988-9228845FD699}"/>
    <cellStyle name="Comma 2 10 3 3 2 3" xfId="12776" xr:uid="{CF9B2FAE-8366-48B2-8D24-9152CF257519}"/>
    <cellStyle name="Comma 2 10 3 3 3" xfId="6877" xr:uid="{DC061118-E92C-46AB-8D70-5DFDAD1F2F40}"/>
    <cellStyle name="Comma 2 10 3 3 4" xfId="10816" xr:uid="{978488C2-D358-4E18-843A-B8727685D744}"/>
    <cellStyle name="Comma 2 10 3 4" xfId="3379" xr:uid="{00000000-0005-0000-0000-0000CA000000}"/>
    <cellStyle name="Comma 2 10 3 4 2" xfId="7531" xr:uid="{49BA7057-A6BB-48EC-A2D8-04BB101CBD5F}"/>
    <cellStyle name="Comma 2 10 3 4 3" xfId="11470" xr:uid="{5D16A5B5-CAC3-46B2-8507-0DB2E335C563}"/>
    <cellStyle name="Comma 2 10 3 5" xfId="5571" xr:uid="{F460D7B7-86FE-4F11-B793-9144579875F4}"/>
    <cellStyle name="Comma 2 10 3 6" xfId="9510" xr:uid="{31CC3894-22B9-40A0-A771-8DEAF52B0E33}"/>
    <cellStyle name="Comma 2 10 4" xfId="1349" xr:uid="{00000000-0005-0000-0000-0000CB000000}"/>
    <cellStyle name="Comma 2 10 4 2" xfId="3593" xr:uid="{00000000-0005-0000-0000-0000CC000000}"/>
    <cellStyle name="Comma 2 10 4 2 2" xfId="7735" xr:uid="{17055DB8-11AC-44FC-8BDA-FFE13DFB3D42}"/>
    <cellStyle name="Comma 2 10 4 2 3" xfId="11674" xr:uid="{41E0F239-10F2-45C0-87F5-254C35B9467F}"/>
    <cellStyle name="Comma 2 10 4 3" xfId="5775" xr:uid="{7A8987A6-964D-4BC6-887A-FF13818F921B}"/>
    <cellStyle name="Comma 2 10 4 4" xfId="9714" xr:uid="{48FC3AFE-ADAE-4A07-B700-C714F43791C2}"/>
    <cellStyle name="Comma 2 10 5" xfId="2135" xr:uid="{00000000-0005-0000-0000-0000CD000000}"/>
    <cellStyle name="Comma 2 10 5 2" xfId="4379" xr:uid="{00000000-0005-0000-0000-0000CE000000}"/>
    <cellStyle name="Comma 2 10 5 2 2" xfId="8388" xr:uid="{17DE822A-500D-4C3C-A2C3-9D7329C3B0A6}"/>
    <cellStyle name="Comma 2 10 5 2 3" xfId="12327" xr:uid="{B69F0AFC-A75F-43FE-A17D-7504B0A17866}"/>
    <cellStyle name="Comma 2 10 5 3" xfId="6428" xr:uid="{0533FD8A-C0C6-4430-BAC2-1E19B0487073}"/>
    <cellStyle name="Comma 2 10 5 4" xfId="10367" xr:uid="{90031F01-2488-4A1A-B331-12D0D8D97D5B}"/>
    <cellStyle name="Comma 2 10 6" xfId="2828" xr:uid="{00000000-0005-0000-0000-0000CF000000}"/>
    <cellStyle name="Comma 2 10 7" xfId="2859" xr:uid="{00000000-0005-0000-0000-0000D0000000}"/>
    <cellStyle name="Comma 2 10 7 2" xfId="7081" xr:uid="{359FC50A-1A33-46FB-BA02-720EAF7C8F77}"/>
    <cellStyle name="Comma 2 10 7 3" xfId="11020" xr:uid="{5E1D535D-C067-4989-949E-D62B3F714606}"/>
    <cellStyle name="Comma 2 10 8" xfId="5122" xr:uid="{8CE4717C-985E-499A-BBBD-7F824BF3D1FC}"/>
    <cellStyle name="Comma 2 10 9" xfId="9061" xr:uid="{CD7ACC08-8C58-4B94-9CB7-2F1841A704C2}"/>
    <cellStyle name="Comma 2 11" xfId="68" xr:uid="{00000000-0005-0000-0000-0000D1000000}"/>
    <cellStyle name="Comma 2 11 2" xfId="882" xr:uid="{00000000-0005-0000-0000-0000D2000000}"/>
    <cellStyle name="Comma 2 11 2 2" xfId="1670" xr:uid="{00000000-0005-0000-0000-0000D3000000}"/>
    <cellStyle name="Comma 2 11 2 2 2" xfId="3914" xr:uid="{00000000-0005-0000-0000-0000D4000000}"/>
    <cellStyle name="Comma 2 11 2 2 2 2" xfId="7941" xr:uid="{304AED04-22FC-4A9F-B471-D376CD53BCDD}"/>
    <cellStyle name="Comma 2 11 2 2 2 3" xfId="11880" xr:uid="{4D7282BE-A318-4842-8527-8CD95DA976FB}"/>
    <cellStyle name="Comma 2 11 2 2 3" xfId="5981" xr:uid="{681F084F-6DF5-46F5-BC46-1297E50CBB32}"/>
    <cellStyle name="Comma 2 11 2 2 4" xfId="9920" xr:uid="{3682ED24-0EC3-4539-BF85-60D21C383E66}"/>
    <cellStyle name="Comma 2 11 2 3" xfId="2394" xr:uid="{00000000-0005-0000-0000-0000D5000000}"/>
    <cellStyle name="Comma 2 11 2 3 2" xfId="4638" xr:uid="{00000000-0005-0000-0000-0000D6000000}"/>
    <cellStyle name="Comma 2 11 2 3 2 2" xfId="8594" xr:uid="{FC0BA0DC-4434-4A92-90B7-3CFE20E1FE0C}"/>
    <cellStyle name="Comma 2 11 2 3 2 3" xfId="12533" xr:uid="{84D86AB2-8B19-4447-8901-B04883D92716}"/>
    <cellStyle name="Comma 2 11 2 3 3" xfId="6634" xr:uid="{C64FC032-D790-487D-89DF-A6FA40A0C8BB}"/>
    <cellStyle name="Comma 2 11 2 3 4" xfId="10573" xr:uid="{8AC43F72-3D96-4ACA-99F4-9445C1734784}"/>
    <cellStyle name="Comma 2 11 2 4" xfId="3128" xr:uid="{00000000-0005-0000-0000-0000D7000000}"/>
    <cellStyle name="Comma 2 11 2 4 2" xfId="7288" xr:uid="{E50CF964-AD03-43FF-BD1F-91D7BC456E1A}"/>
    <cellStyle name="Comma 2 11 2 4 3" xfId="11227" xr:uid="{089D3D2E-B61A-4A40-BAB0-8A1C1F922995}"/>
    <cellStyle name="Comma 2 11 2 5" xfId="5328" xr:uid="{1C016297-679E-422D-87AC-76682C1A891C}"/>
    <cellStyle name="Comma 2 11 2 6" xfId="9267" xr:uid="{03895495-B308-4FBF-AD53-9FA5E80CF356}"/>
    <cellStyle name="Comma 2 11 3" xfId="1135" xr:uid="{00000000-0005-0000-0000-0000D8000000}"/>
    <cellStyle name="Comma 2 11 3 2" xfId="1922" xr:uid="{00000000-0005-0000-0000-0000D9000000}"/>
    <cellStyle name="Comma 2 11 3 2 2" xfId="4166" xr:uid="{00000000-0005-0000-0000-0000DA000000}"/>
    <cellStyle name="Comma 2 11 3 2 2 2" xfId="8185" xr:uid="{08F3F9A2-6E7B-4E7E-9C59-5455167BB67D}"/>
    <cellStyle name="Comma 2 11 3 2 2 3" xfId="12124" xr:uid="{D8BB17E5-4B78-4637-8CA5-5677B815FBAA}"/>
    <cellStyle name="Comma 2 11 3 2 3" xfId="6225" xr:uid="{7A7A6665-7ED2-497C-B81B-65D94BD823D2}"/>
    <cellStyle name="Comma 2 11 3 2 4" xfId="10164" xr:uid="{2B17EA21-29E0-42DC-8888-DF96683CFCFE}"/>
    <cellStyle name="Comma 2 11 3 3" xfId="2646" xr:uid="{00000000-0005-0000-0000-0000DB000000}"/>
    <cellStyle name="Comma 2 11 3 3 2" xfId="4890" xr:uid="{00000000-0005-0000-0000-0000DC000000}"/>
    <cellStyle name="Comma 2 11 3 3 2 2" xfId="8838" xr:uid="{87F6C874-E2EE-4FFA-97B9-4241FDA12643}"/>
    <cellStyle name="Comma 2 11 3 3 2 3" xfId="12777" xr:uid="{E4B2FC56-751B-4F4A-8FC0-5EC9CE0DFA85}"/>
    <cellStyle name="Comma 2 11 3 3 3" xfId="6878" xr:uid="{3ACD3C1D-C0B3-4B0C-B3B0-63EBB60ADD2E}"/>
    <cellStyle name="Comma 2 11 3 3 4" xfId="10817" xr:uid="{04E8C87E-89EA-4BE7-B6F6-28BDBDDFF94C}"/>
    <cellStyle name="Comma 2 11 3 4" xfId="3380" xr:uid="{00000000-0005-0000-0000-0000DD000000}"/>
    <cellStyle name="Comma 2 11 3 4 2" xfId="7532" xr:uid="{78758B70-C2DE-4AC6-A893-6F7DC5D3E615}"/>
    <cellStyle name="Comma 2 11 3 4 3" xfId="11471" xr:uid="{263BDE6D-E2B6-402F-A103-6F92802F67A5}"/>
    <cellStyle name="Comma 2 11 3 5" xfId="5572" xr:uid="{A12A5A22-D1A4-43B7-8BDF-28B7CC9C81FD}"/>
    <cellStyle name="Comma 2 11 3 6" xfId="9511" xr:uid="{F479334A-8576-4BFE-B34B-FFB61F8E0063}"/>
    <cellStyle name="Comma 2 11 4" xfId="1350" xr:uid="{00000000-0005-0000-0000-0000DE000000}"/>
    <cellStyle name="Comma 2 11 4 2" xfId="3594" xr:uid="{00000000-0005-0000-0000-0000DF000000}"/>
    <cellStyle name="Comma 2 11 4 2 2" xfId="7736" xr:uid="{18ECDC5B-16E9-4466-B725-6F95792E4A83}"/>
    <cellStyle name="Comma 2 11 4 2 3" xfId="11675" xr:uid="{233E6706-16F3-4523-86A8-8A90F021EF04}"/>
    <cellStyle name="Comma 2 11 4 3" xfId="5776" xr:uid="{3BD7B8D0-28F4-41D5-9873-D5A002A3C939}"/>
    <cellStyle name="Comma 2 11 4 4" xfId="9715" xr:uid="{6E0B8F22-1BC3-4617-BFCD-B38AC12E2D78}"/>
    <cellStyle name="Comma 2 11 5" xfId="2136" xr:uid="{00000000-0005-0000-0000-0000E0000000}"/>
    <cellStyle name="Comma 2 11 5 2" xfId="4380" xr:uid="{00000000-0005-0000-0000-0000E1000000}"/>
    <cellStyle name="Comma 2 11 5 2 2" xfId="8389" xr:uid="{2B7A21F8-6034-446C-8C74-FEE972E43F41}"/>
    <cellStyle name="Comma 2 11 5 2 3" xfId="12328" xr:uid="{954ABCC7-C744-4319-BF05-D4C9E4ABE8FA}"/>
    <cellStyle name="Comma 2 11 5 3" xfId="6429" xr:uid="{427D6707-9F37-4240-AF13-BB0DDF652FCE}"/>
    <cellStyle name="Comma 2 11 5 4" xfId="10368" xr:uid="{8540F3C9-E226-43B1-8F55-9F7232E41754}"/>
    <cellStyle name="Comma 2 11 6" xfId="2860" xr:uid="{00000000-0005-0000-0000-0000E2000000}"/>
    <cellStyle name="Comma 2 11 6 2" xfId="7082" xr:uid="{0E15BB73-304D-47AA-AE04-15D1B263CB0E}"/>
    <cellStyle name="Comma 2 11 6 3" xfId="11021" xr:uid="{A4F0B684-0C90-4953-B814-0571DE8AE898}"/>
    <cellStyle name="Comma 2 11 7" xfId="5123" xr:uid="{D9037EAB-179E-4E29-B0C1-43EE0AFC8868}"/>
    <cellStyle name="Comma 2 11 8" xfId="9062" xr:uid="{3757BDA0-294A-46A5-B259-583959F14CED}"/>
    <cellStyle name="Comma 2 12" xfId="69" xr:uid="{00000000-0005-0000-0000-0000E3000000}"/>
    <cellStyle name="Comma 2 12 2" xfId="883" xr:uid="{00000000-0005-0000-0000-0000E4000000}"/>
    <cellStyle name="Comma 2 12 2 2" xfId="1671" xr:uid="{00000000-0005-0000-0000-0000E5000000}"/>
    <cellStyle name="Comma 2 12 2 2 2" xfId="3915" xr:uid="{00000000-0005-0000-0000-0000E6000000}"/>
    <cellStyle name="Comma 2 12 2 2 2 2" xfId="7942" xr:uid="{310EF7E8-BE9C-4AB4-9EDB-600BDEA212CD}"/>
    <cellStyle name="Comma 2 12 2 2 2 3" xfId="11881" xr:uid="{4121C915-D711-46C4-93B4-A0DFD8CC813A}"/>
    <cellStyle name="Comma 2 12 2 2 3" xfId="5982" xr:uid="{63748327-288D-4741-A81F-EC3CA74CA301}"/>
    <cellStyle name="Comma 2 12 2 2 4" xfId="9921" xr:uid="{FB78B6CE-4FCC-42F8-8343-9DC32F645C11}"/>
    <cellStyle name="Comma 2 12 2 3" xfId="2395" xr:uid="{00000000-0005-0000-0000-0000E7000000}"/>
    <cellStyle name="Comma 2 12 2 3 2" xfId="4639" xr:uid="{00000000-0005-0000-0000-0000E8000000}"/>
    <cellStyle name="Comma 2 12 2 3 2 2" xfId="8595" xr:uid="{65BBAF76-1911-4C33-B408-7F0C9A193935}"/>
    <cellStyle name="Comma 2 12 2 3 2 3" xfId="12534" xr:uid="{8C3ECF0B-AD3C-467A-8418-A42F83F6960C}"/>
    <cellStyle name="Comma 2 12 2 3 3" xfId="6635" xr:uid="{9149B882-951F-49EA-A043-4302A43B3C35}"/>
    <cellStyle name="Comma 2 12 2 3 4" xfId="10574" xr:uid="{72CF3F85-BB1C-4DFC-A412-4A348A709144}"/>
    <cellStyle name="Comma 2 12 2 4" xfId="3129" xr:uid="{00000000-0005-0000-0000-0000E9000000}"/>
    <cellStyle name="Comma 2 12 2 4 2" xfId="7289" xr:uid="{CD77E14E-F613-4E75-A602-D6901504399A}"/>
    <cellStyle name="Comma 2 12 2 4 3" xfId="11228" xr:uid="{147A4862-B6CA-4D3A-9E71-D5F63826F5A4}"/>
    <cellStyle name="Comma 2 12 2 5" xfId="5329" xr:uid="{2FE22C32-8DE5-4A6D-8112-5BD99F962EBF}"/>
    <cellStyle name="Comma 2 12 2 6" xfId="9268" xr:uid="{E3EFB5B1-4ED9-4E22-90ED-F13F4EB5C505}"/>
    <cellStyle name="Comma 2 12 3" xfId="1136" xr:uid="{00000000-0005-0000-0000-0000EA000000}"/>
    <cellStyle name="Comma 2 12 3 2" xfId="1923" xr:uid="{00000000-0005-0000-0000-0000EB000000}"/>
    <cellStyle name="Comma 2 12 3 2 2" xfId="4167" xr:uid="{00000000-0005-0000-0000-0000EC000000}"/>
    <cellStyle name="Comma 2 12 3 2 2 2" xfId="8186" xr:uid="{C6827DEC-0969-413E-8770-1A2111349C44}"/>
    <cellStyle name="Comma 2 12 3 2 2 3" xfId="12125" xr:uid="{8D83D579-DFB7-4BA2-8D6C-7955671F3B2D}"/>
    <cellStyle name="Comma 2 12 3 2 3" xfId="6226" xr:uid="{44A50B42-E129-415E-966F-203A882BF916}"/>
    <cellStyle name="Comma 2 12 3 2 4" xfId="10165" xr:uid="{BC542238-AEF2-4D40-A333-47249E76FA56}"/>
    <cellStyle name="Comma 2 12 3 3" xfId="2647" xr:uid="{00000000-0005-0000-0000-0000ED000000}"/>
    <cellStyle name="Comma 2 12 3 3 2" xfId="4891" xr:uid="{00000000-0005-0000-0000-0000EE000000}"/>
    <cellStyle name="Comma 2 12 3 3 2 2" xfId="8839" xr:uid="{421A5A92-9B81-47CE-B6BC-DC4A62EDBD0D}"/>
    <cellStyle name="Comma 2 12 3 3 2 3" xfId="12778" xr:uid="{ED97EC36-452F-4F24-A4A2-655C51A964E4}"/>
    <cellStyle name="Comma 2 12 3 3 3" xfId="6879" xr:uid="{DE965637-4249-4857-BD18-2E1C9F35949A}"/>
    <cellStyle name="Comma 2 12 3 3 4" xfId="10818" xr:uid="{650B2F56-F8D4-443B-A00A-A44870346944}"/>
    <cellStyle name="Comma 2 12 3 4" xfId="3381" xr:uid="{00000000-0005-0000-0000-0000EF000000}"/>
    <cellStyle name="Comma 2 12 3 4 2" xfId="7533" xr:uid="{A320CA50-7D3A-4458-8FE7-661F7240C32E}"/>
    <cellStyle name="Comma 2 12 3 4 3" xfId="11472" xr:uid="{C340A16F-73F1-4259-9388-79F976534860}"/>
    <cellStyle name="Comma 2 12 3 5" xfId="5573" xr:uid="{D7506CA9-B16C-404C-8C90-90A4AF89D1F2}"/>
    <cellStyle name="Comma 2 12 3 6" xfId="9512" xr:uid="{1686243D-03B1-4269-8653-EDC6CC4DD8A4}"/>
    <cellStyle name="Comma 2 12 4" xfId="1351" xr:uid="{00000000-0005-0000-0000-0000F0000000}"/>
    <cellStyle name="Comma 2 12 4 2" xfId="3595" xr:uid="{00000000-0005-0000-0000-0000F1000000}"/>
    <cellStyle name="Comma 2 12 4 2 2" xfId="7737" xr:uid="{03501A3E-5DFD-40E4-B35F-D88B5EAF86EB}"/>
    <cellStyle name="Comma 2 12 4 2 3" xfId="11676" xr:uid="{E899A224-D526-4FB0-9B8E-4C3DEC8BE526}"/>
    <cellStyle name="Comma 2 12 4 3" xfId="5777" xr:uid="{A9C465B1-7597-4478-B8C2-8C2F81BB35F6}"/>
    <cellStyle name="Comma 2 12 4 4" xfId="9716" xr:uid="{17773540-05B2-4628-92EE-F382529E14F8}"/>
    <cellStyle name="Comma 2 12 5" xfId="2137" xr:uid="{00000000-0005-0000-0000-0000F2000000}"/>
    <cellStyle name="Comma 2 12 5 2" xfId="4381" xr:uid="{00000000-0005-0000-0000-0000F3000000}"/>
    <cellStyle name="Comma 2 12 5 2 2" xfId="8390" xr:uid="{3952ED51-69A7-4187-A2BC-B55D8DCAC9F4}"/>
    <cellStyle name="Comma 2 12 5 2 3" xfId="12329" xr:uid="{1CA6B893-C1B5-4CA6-A510-EDDB6075D0C9}"/>
    <cellStyle name="Comma 2 12 5 3" xfId="6430" xr:uid="{0A72CB57-EAD4-489D-8545-FE4A4B7AF4E1}"/>
    <cellStyle name="Comma 2 12 5 4" xfId="10369" xr:uid="{6127CBB7-7481-4DE7-B0C5-1964F7DA4283}"/>
    <cellStyle name="Comma 2 12 6" xfId="2861" xr:uid="{00000000-0005-0000-0000-0000F4000000}"/>
    <cellStyle name="Comma 2 12 6 2" xfId="7083" xr:uid="{4DF1F779-6F84-48AA-865B-F8F61E8C0AC0}"/>
    <cellStyle name="Comma 2 12 6 3" xfId="11022" xr:uid="{DF526487-9DB1-4F49-93C8-B6903A385F55}"/>
    <cellStyle name="Comma 2 12 7" xfId="5124" xr:uid="{08121108-A5D5-40FE-8B10-F55AA69B00C8}"/>
    <cellStyle name="Comma 2 12 8" xfId="9063" xr:uid="{522128B6-D37D-4DB0-83CD-2B675A2C9208}"/>
    <cellStyle name="Comma 2 13" xfId="70" xr:uid="{00000000-0005-0000-0000-0000F5000000}"/>
    <cellStyle name="Comma 2 13 2" xfId="884" xr:uid="{00000000-0005-0000-0000-0000F6000000}"/>
    <cellStyle name="Comma 2 13 2 2" xfId="1672" xr:uid="{00000000-0005-0000-0000-0000F7000000}"/>
    <cellStyle name="Comma 2 13 2 2 2" xfId="3916" xr:uid="{00000000-0005-0000-0000-0000F8000000}"/>
    <cellStyle name="Comma 2 13 2 2 2 2" xfId="7943" xr:uid="{E9C10497-6498-45FF-9054-C441D287C483}"/>
    <cellStyle name="Comma 2 13 2 2 2 3" xfId="11882" xr:uid="{DF8B5ACC-1FF5-44ED-ADF5-103521F53344}"/>
    <cellStyle name="Comma 2 13 2 2 3" xfId="5983" xr:uid="{6622FA60-3EC8-474B-BD88-BE302A729066}"/>
    <cellStyle name="Comma 2 13 2 2 4" xfId="9922" xr:uid="{728E0FE6-127E-4CDE-8B4F-054818973908}"/>
    <cellStyle name="Comma 2 13 2 3" xfId="2396" xr:uid="{00000000-0005-0000-0000-0000F9000000}"/>
    <cellStyle name="Comma 2 13 2 3 2" xfId="4640" xr:uid="{00000000-0005-0000-0000-0000FA000000}"/>
    <cellStyle name="Comma 2 13 2 3 2 2" xfId="8596" xr:uid="{077362C5-935F-4B09-A35B-A5C206C11A7C}"/>
    <cellStyle name="Comma 2 13 2 3 2 3" xfId="12535" xr:uid="{10F1206C-D371-459F-A367-99EAE35A424C}"/>
    <cellStyle name="Comma 2 13 2 3 3" xfId="6636" xr:uid="{57742B0E-FC2B-4BB4-B600-5293D3D66EF1}"/>
    <cellStyle name="Comma 2 13 2 3 4" xfId="10575" xr:uid="{FE321B05-69A3-411A-BDB4-044FCD24A279}"/>
    <cellStyle name="Comma 2 13 2 4" xfId="3130" xr:uid="{00000000-0005-0000-0000-0000FB000000}"/>
    <cellStyle name="Comma 2 13 2 4 2" xfId="7290" xr:uid="{C9176385-F376-41B5-8713-49D371C93D74}"/>
    <cellStyle name="Comma 2 13 2 4 3" xfId="11229" xr:uid="{3D07BF04-BD84-479A-B2FA-7937CF79AA67}"/>
    <cellStyle name="Comma 2 13 2 5" xfId="5330" xr:uid="{F934963A-A07A-426E-AE06-598F043C7EC8}"/>
    <cellStyle name="Comma 2 13 2 6" xfId="9269" xr:uid="{04B6A073-B70F-4E17-9DD9-A429EDE9676E}"/>
    <cellStyle name="Comma 2 13 3" xfId="1137" xr:uid="{00000000-0005-0000-0000-0000FC000000}"/>
    <cellStyle name="Comma 2 13 3 2" xfId="1924" xr:uid="{00000000-0005-0000-0000-0000FD000000}"/>
    <cellStyle name="Comma 2 13 3 2 2" xfId="4168" xr:uid="{00000000-0005-0000-0000-0000FE000000}"/>
    <cellStyle name="Comma 2 13 3 2 2 2" xfId="8187" xr:uid="{84568A07-C560-40E9-BA28-88A46E731D4C}"/>
    <cellStyle name="Comma 2 13 3 2 2 3" xfId="12126" xr:uid="{AC3A7A33-D046-4220-829C-BB39D79080F2}"/>
    <cellStyle name="Comma 2 13 3 2 3" xfId="6227" xr:uid="{A90A628B-12E3-4ECF-8134-2848ABC857B6}"/>
    <cellStyle name="Comma 2 13 3 2 4" xfId="10166" xr:uid="{FA4BAF20-7113-418B-8C17-88DDDCB5F54D}"/>
    <cellStyle name="Comma 2 13 3 3" xfId="2648" xr:uid="{00000000-0005-0000-0000-0000FF000000}"/>
    <cellStyle name="Comma 2 13 3 3 2" xfId="4892" xr:uid="{00000000-0005-0000-0000-000000010000}"/>
    <cellStyle name="Comma 2 13 3 3 2 2" xfId="8840" xr:uid="{FEE16087-7ECB-4320-B7F9-43851EE86F12}"/>
    <cellStyle name="Comma 2 13 3 3 2 3" xfId="12779" xr:uid="{C23D3BD6-25AE-4AE0-9438-413E4EF818A6}"/>
    <cellStyle name="Comma 2 13 3 3 3" xfId="6880" xr:uid="{98B617E8-6E4B-4666-8EE0-4361AF77493A}"/>
    <cellStyle name="Comma 2 13 3 3 4" xfId="10819" xr:uid="{5D53ECA7-C437-46F2-882F-84B69F0212F8}"/>
    <cellStyle name="Comma 2 13 3 4" xfId="3382" xr:uid="{00000000-0005-0000-0000-000001010000}"/>
    <cellStyle name="Comma 2 13 3 4 2" xfId="7534" xr:uid="{13A2C5A2-2A10-4496-B434-E5FF54C79113}"/>
    <cellStyle name="Comma 2 13 3 4 3" xfId="11473" xr:uid="{15373E72-9F6A-465B-91A4-C72387BD3127}"/>
    <cellStyle name="Comma 2 13 3 5" xfId="5574" xr:uid="{BCC0C71F-FB22-47FD-8E86-503402E79C9D}"/>
    <cellStyle name="Comma 2 13 3 6" xfId="9513" xr:uid="{68E66050-E1CE-4D2F-9BDB-2F9B420771DC}"/>
    <cellStyle name="Comma 2 13 4" xfId="1352" xr:uid="{00000000-0005-0000-0000-000002010000}"/>
    <cellStyle name="Comma 2 13 4 2" xfId="3596" xr:uid="{00000000-0005-0000-0000-000003010000}"/>
    <cellStyle name="Comma 2 13 4 2 2" xfId="7738" xr:uid="{67DE631F-19C0-40AC-96CB-1065AE4E225F}"/>
    <cellStyle name="Comma 2 13 4 2 3" xfId="11677" xr:uid="{FD93904E-719F-4003-81BD-D0F6807A6C3F}"/>
    <cellStyle name="Comma 2 13 4 3" xfId="5778" xr:uid="{6A8BCFA1-C37F-4036-B3BB-22ABE95F2A7E}"/>
    <cellStyle name="Comma 2 13 4 4" xfId="9717" xr:uid="{46E90BF7-2BC5-4024-8F82-94CB0903B8C0}"/>
    <cellStyle name="Comma 2 13 5" xfId="2138" xr:uid="{00000000-0005-0000-0000-000004010000}"/>
    <cellStyle name="Comma 2 13 5 2" xfId="4382" xr:uid="{00000000-0005-0000-0000-000005010000}"/>
    <cellStyle name="Comma 2 13 5 2 2" xfId="8391" xr:uid="{B622C97C-C845-4FE7-8AA4-BCD1110ACA55}"/>
    <cellStyle name="Comma 2 13 5 2 3" xfId="12330" xr:uid="{4B76C4F0-A51D-4909-B53F-F6F486982952}"/>
    <cellStyle name="Comma 2 13 5 3" xfId="6431" xr:uid="{F56129C0-50CF-49E4-AAFD-260F212B668B}"/>
    <cellStyle name="Comma 2 13 5 4" xfId="10370" xr:uid="{8539F0F0-12CF-4DD2-B511-7B1E94DE853D}"/>
    <cellStyle name="Comma 2 13 6" xfId="2862" xr:uid="{00000000-0005-0000-0000-000006010000}"/>
    <cellStyle name="Comma 2 13 6 2" xfId="7084" xr:uid="{4BCC7AF7-09A1-4A72-A1FF-0FA475AD4ABA}"/>
    <cellStyle name="Comma 2 13 6 3" xfId="11023" xr:uid="{1E4D651C-0D3A-44A6-9981-C0D8A59BB0BA}"/>
    <cellStyle name="Comma 2 13 7" xfId="5125" xr:uid="{BDDCB941-96DC-46A1-960A-4A96F2795075}"/>
    <cellStyle name="Comma 2 13 8" xfId="9064" xr:uid="{5ADC921E-9835-41E8-89CC-0381416C7AB7}"/>
    <cellStyle name="Comma 2 14" xfId="71" xr:uid="{00000000-0005-0000-0000-000007010000}"/>
    <cellStyle name="Comma 2 14 2" xfId="885" xr:uid="{00000000-0005-0000-0000-000008010000}"/>
    <cellStyle name="Comma 2 14 2 2" xfId="1673" xr:uid="{00000000-0005-0000-0000-000009010000}"/>
    <cellStyle name="Comma 2 14 2 2 2" xfId="3917" xr:uid="{00000000-0005-0000-0000-00000A010000}"/>
    <cellStyle name="Comma 2 14 2 2 2 2" xfId="7944" xr:uid="{6AE8DC38-E3E6-49DC-A32F-E1B2857D521E}"/>
    <cellStyle name="Comma 2 14 2 2 2 3" xfId="11883" xr:uid="{D236C99B-DB36-4757-A813-BEFD7AA57AB1}"/>
    <cellStyle name="Comma 2 14 2 2 3" xfId="5984" xr:uid="{5FFE1B5C-937C-45FC-B487-8D7D81002817}"/>
    <cellStyle name="Comma 2 14 2 2 4" xfId="9923" xr:uid="{C4CBE203-389B-45CF-8295-4C1707C7DA68}"/>
    <cellStyle name="Comma 2 14 2 3" xfId="2397" xr:uid="{00000000-0005-0000-0000-00000B010000}"/>
    <cellStyle name="Comma 2 14 2 3 2" xfId="4641" xr:uid="{00000000-0005-0000-0000-00000C010000}"/>
    <cellStyle name="Comma 2 14 2 3 2 2" xfId="8597" xr:uid="{C289E66F-AFD7-4110-B98F-021ECA495D9E}"/>
    <cellStyle name="Comma 2 14 2 3 2 3" xfId="12536" xr:uid="{16E07C95-8CA4-4B65-B856-40D25145F862}"/>
    <cellStyle name="Comma 2 14 2 3 3" xfId="6637" xr:uid="{59827EA7-F124-4FA3-BB63-0702C3771E6E}"/>
    <cellStyle name="Comma 2 14 2 3 4" xfId="10576" xr:uid="{5DF4A458-7959-4ACF-B5DC-C52D0E87425F}"/>
    <cellStyle name="Comma 2 14 2 4" xfId="3131" xr:uid="{00000000-0005-0000-0000-00000D010000}"/>
    <cellStyle name="Comma 2 14 2 4 2" xfId="7291" xr:uid="{53FE70E1-1E57-4F82-B08D-6FAEABCA7575}"/>
    <cellStyle name="Comma 2 14 2 4 3" xfId="11230" xr:uid="{645CF496-5482-455D-954B-31A562499838}"/>
    <cellStyle name="Comma 2 14 2 5" xfId="5331" xr:uid="{CE860439-3654-4F10-9FE5-A722C15CBA45}"/>
    <cellStyle name="Comma 2 14 2 6" xfId="9270" xr:uid="{7C061B1A-022C-4A51-8C3D-807CA4875BCD}"/>
    <cellStyle name="Comma 2 14 3" xfId="1138" xr:uid="{00000000-0005-0000-0000-00000E010000}"/>
    <cellStyle name="Comma 2 14 3 2" xfId="1925" xr:uid="{00000000-0005-0000-0000-00000F010000}"/>
    <cellStyle name="Comma 2 14 3 2 2" xfId="4169" xr:uid="{00000000-0005-0000-0000-000010010000}"/>
    <cellStyle name="Comma 2 14 3 2 2 2" xfId="8188" xr:uid="{76DDEADF-A1FD-4B71-9027-B0AE0357D5BC}"/>
    <cellStyle name="Comma 2 14 3 2 2 3" xfId="12127" xr:uid="{7CF06273-1FAB-46FE-A874-33BDCDAA1930}"/>
    <cellStyle name="Comma 2 14 3 2 3" xfId="6228" xr:uid="{78C24C5B-FE84-4C01-9F29-9B6F3FEAECDA}"/>
    <cellStyle name="Comma 2 14 3 2 4" xfId="10167" xr:uid="{499037EE-273E-4B6C-8810-208970C9AEB9}"/>
    <cellStyle name="Comma 2 14 3 3" xfId="2649" xr:uid="{00000000-0005-0000-0000-000011010000}"/>
    <cellStyle name="Comma 2 14 3 3 2" xfId="4893" xr:uid="{00000000-0005-0000-0000-000012010000}"/>
    <cellStyle name="Comma 2 14 3 3 2 2" xfId="8841" xr:uid="{21E9B9DB-AE21-4872-A5CC-BBBD627FB746}"/>
    <cellStyle name="Comma 2 14 3 3 2 3" xfId="12780" xr:uid="{7B2F8612-37EA-4AD9-9FC3-F6F7D3FDCDF0}"/>
    <cellStyle name="Comma 2 14 3 3 3" xfId="6881" xr:uid="{C3F28A1D-9D0B-4CA0-8D44-415B99948BED}"/>
    <cellStyle name="Comma 2 14 3 3 4" xfId="10820" xr:uid="{0E36A5C3-D852-486F-8E5F-FA6F880443DC}"/>
    <cellStyle name="Comma 2 14 3 4" xfId="3383" xr:uid="{00000000-0005-0000-0000-000013010000}"/>
    <cellStyle name="Comma 2 14 3 4 2" xfId="7535" xr:uid="{C8E22FA6-FE59-45F4-A1CF-BE3509FFA75F}"/>
    <cellStyle name="Comma 2 14 3 4 3" xfId="11474" xr:uid="{5A2AF166-CE14-4488-81BF-C0A75F6D4AD3}"/>
    <cellStyle name="Comma 2 14 3 5" xfId="5575" xr:uid="{3B31F122-4B68-4FD9-9AA1-9265F100CF75}"/>
    <cellStyle name="Comma 2 14 3 6" xfId="9514" xr:uid="{C50C3D8C-55CA-4904-8A49-EA1C7716623C}"/>
    <cellStyle name="Comma 2 14 4" xfId="1353" xr:uid="{00000000-0005-0000-0000-000014010000}"/>
    <cellStyle name="Comma 2 14 4 2" xfId="3597" xr:uid="{00000000-0005-0000-0000-000015010000}"/>
    <cellStyle name="Comma 2 14 4 2 2" xfId="7739" xr:uid="{6EC57BFC-C5A8-4875-BB1E-25FCFC759F35}"/>
    <cellStyle name="Comma 2 14 4 2 3" xfId="11678" xr:uid="{6B120AA5-5D80-4555-B712-83B26BCBDE3B}"/>
    <cellStyle name="Comma 2 14 4 3" xfId="5779" xr:uid="{17A58363-1FEC-4FBA-9BD5-B11393D16A4B}"/>
    <cellStyle name="Comma 2 14 4 4" xfId="9718" xr:uid="{698C998F-3135-48DB-89E2-397511BB1E18}"/>
    <cellStyle name="Comma 2 14 5" xfId="2139" xr:uid="{00000000-0005-0000-0000-000016010000}"/>
    <cellStyle name="Comma 2 14 5 2" xfId="4383" xr:uid="{00000000-0005-0000-0000-000017010000}"/>
    <cellStyle name="Comma 2 14 5 2 2" xfId="8392" xr:uid="{F480E100-4208-48A0-9B4F-5186B546EE25}"/>
    <cellStyle name="Comma 2 14 5 2 3" xfId="12331" xr:uid="{74A40248-2C7C-45CC-8199-AD81CD662015}"/>
    <cellStyle name="Comma 2 14 5 3" xfId="6432" xr:uid="{B2A582BC-4E62-4E62-96C2-92660FDEEC83}"/>
    <cellStyle name="Comma 2 14 5 4" xfId="10371" xr:uid="{35620B08-7AD4-4F85-8999-B2FDE8FADC9F}"/>
    <cellStyle name="Comma 2 14 6" xfId="2863" xr:uid="{00000000-0005-0000-0000-000018010000}"/>
    <cellStyle name="Comma 2 14 6 2" xfId="7085" xr:uid="{03D81501-53F8-4636-9140-4695FD2B731A}"/>
    <cellStyle name="Comma 2 14 6 3" xfId="11024" xr:uid="{837AD746-26CD-47ED-9745-47C955D58867}"/>
    <cellStyle name="Comma 2 14 7" xfId="5126" xr:uid="{CB642A6A-C1FE-4521-8141-5B2BFFCAF3AC}"/>
    <cellStyle name="Comma 2 14 8" xfId="9065" xr:uid="{2B8CEA3A-6640-4393-B64D-FEA4EDB51D4F}"/>
    <cellStyle name="Comma 2 15" xfId="72" xr:uid="{00000000-0005-0000-0000-000019010000}"/>
    <cellStyle name="Comma 2 15 2" xfId="886" xr:uid="{00000000-0005-0000-0000-00001A010000}"/>
    <cellStyle name="Comma 2 15 2 2" xfId="1674" xr:uid="{00000000-0005-0000-0000-00001B010000}"/>
    <cellStyle name="Comma 2 15 2 2 2" xfId="3918" xr:uid="{00000000-0005-0000-0000-00001C010000}"/>
    <cellStyle name="Comma 2 15 2 2 2 2" xfId="7945" xr:uid="{E149B4E9-3D67-41E7-A2DE-54E9B3E9E182}"/>
    <cellStyle name="Comma 2 15 2 2 2 3" xfId="11884" xr:uid="{994FF8B5-64B5-4238-A6ED-CD9360FEE016}"/>
    <cellStyle name="Comma 2 15 2 2 3" xfId="5985" xr:uid="{2E6B2112-57CC-467B-AF27-684A8056477D}"/>
    <cellStyle name="Comma 2 15 2 2 4" xfId="9924" xr:uid="{B3DA04DB-264E-47C5-8CAC-6CA93A7545D0}"/>
    <cellStyle name="Comma 2 15 2 3" xfId="2398" xr:uid="{00000000-0005-0000-0000-00001D010000}"/>
    <cellStyle name="Comma 2 15 2 3 2" xfId="4642" xr:uid="{00000000-0005-0000-0000-00001E010000}"/>
    <cellStyle name="Comma 2 15 2 3 2 2" xfId="8598" xr:uid="{9EA5C63E-2008-4B6D-AB41-D7A0AC1A7FAE}"/>
    <cellStyle name="Comma 2 15 2 3 2 3" xfId="12537" xr:uid="{340A1D10-B976-495F-B176-EDCA5FA991F4}"/>
    <cellStyle name="Comma 2 15 2 3 3" xfId="6638" xr:uid="{169A8B0D-1EC6-48CF-8CB7-D97558810B50}"/>
    <cellStyle name="Comma 2 15 2 3 4" xfId="10577" xr:uid="{4C17A4D5-91C8-4FE7-9D8E-CD3E121FE868}"/>
    <cellStyle name="Comma 2 15 2 4" xfId="3132" xr:uid="{00000000-0005-0000-0000-00001F010000}"/>
    <cellStyle name="Comma 2 15 2 4 2" xfId="7292" xr:uid="{0A830002-286A-477D-BBCB-441EE78802E3}"/>
    <cellStyle name="Comma 2 15 2 4 3" xfId="11231" xr:uid="{93E59277-6914-43E6-B3D4-F3D0BE3B4956}"/>
    <cellStyle name="Comma 2 15 2 5" xfId="5332" xr:uid="{FD0D4E27-5AC4-4F18-B850-B266132248B2}"/>
    <cellStyle name="Comma 2 15 2 6" xfId="9271" xr:uid="{EA8A12FE-7C49-4881-99B4-6A22BD2D5E23}"/>
    <cellStyle name="Comma 2 15 3" xfId="1139" xr:uid="{00000000-0005-0000-0000-000020010000}"/>
    <cellStyle name="Comma 2 15 3 2" xfId="1926" xr:uid="{00000000-0005-0000-0000-000021010000}"/>
    <cellStyle name="Comma 2 15 3 2 2" xfId="4170" xr:uid="{00000000-0005-0000-0000-000022010000}"/>
    <cellStyle name="Comma 2 15 3 2 2 2" xfId="8189" xr:uid="{FCC123C7-6034-4804-BA0C-6171DE9233FC}"/>
    <cellStyle name="Comma 2 15 3 2 2 3" xfId="12128" xr:uid="{BDF25A52-AE2D-4926-AE1E-9825992C348B}"/>
    <cellStyle name="Comma 2 15 3 2 3" xfId="6229" xr:uid="{DEF54D82-B5B7-4FDC-AE73-A3CAEF672B3F}"/>
    <cellStyle name="Comma 2 15 3 2 4" xfId="10168" xr:uid="{D85B0E86-E9D3-49AB-BC29-A369879E9E1C}"/>
    <cellStyle name="Comma 2 15 3 3" xfId="2650" xr:uid="{00000000-0005-0000-0000-000023010000}"/>
    <cellStyle name="Comma 2 15 3 3 2" xfId="4894" xr:uid="{00000000-0005-0000-0000-000024010000}"/>
    <cellStyle name="Comma 2 15 3 3 2 2" xfId="8842" xr:uid="{AD3785E8-C5FB-42E0-9080-49A3E2BE8FE7}"/>
    <cellStyle name="Comma 2 15 3 3 2 3" xfId="12781" xr:uid="{8741E520-1910-453F-8C0F-44D30C6FD2E6}"/>
    <cellStyle name="Comma 2 15 3 3 3" xfId="6882" xr:uid="{CED3A460-3AD0-49B9-971B-70A6190C5C03}"/>
    <cellStyle name="Comma 2 15 3 3 4" xfId="10821" xr:uid="{292B9224-E4A4-4742-86EF-72F56DEA5D5D}"/>
    <cellStyle name="Comma 2 15 3 4" xfId="3384" xr:uid="{00000000-0005-0000-0000-000025010000}"/>
    <cellStyle name="Comma 2 15 3 4 2" xfId="7536" xr:uid="{198EF8AD-815E-468E-89DE-78A65DE4C6D6}"/>
    <cellStyle name="Comma 2 15 3 4 3" xfId="11475" xr:uid="{017415AF-1599-4DDE-AD65-F154D9DA2479}"/>
    <cellStyle name="Comma 2 15 3 5" xfId="5576" xr:uid="{F224827C-7CC6-4788-9F6B-437CA3ED0DAD}"/>
    <cellStyle name="Comma 2 15 3 6" xfId="9515" xr:uid="{4D529CED-DB08-4BE9-8C68-C8F11C1F305F}"/>
    <cellStyle name="Comma 2 15 4" xfId="1354" xr:uid="{00000000-0005-0000-0000-000026010000}"/>
    <cellStyle name="Comma 2 15 4 2" xfId="3598" xr:uid="{00000000-0005-0000-0000-000027010000}"/>
    <cellStyle name="Comma 2 15 4 2 2" xfId="7740" xr:uid="{632E850D-F8EF-444A-A4D3-5D5AC80030F7}"/>
    <cellStyle name="Comma 2 15 4 2 3" xfId="11679" xr:uid="{3B285D96-6C86-470A-AD48-B5BFF92AFC78}"/>
    <cellStyle name="Comma 2 15 4 3" xfId="5780" xr:uid="{2E7F34F7-71C2-4BA8-BA4B-C05C4C8164B7}"/>
    <cellStyle name="Comma 2 15 4 4" xfId="9719" xr:uid="{0DA60E19-0C20-400C-9E12-814422A13B98}"/>
    <cellStyle name="Comma 2 15 5" xfId="2140" xr:uid="{00000000-0005-0000-0000-000028010000}"/>
    <cellStyle name="Comma 2 15 5 2" xfId="4384" xr:uid="{00000000-0005-0000-0000-000029010000}"/>
    <cellStyle name="Comma 2 15 5 2 2" xfId="8393" xr:uid="{A3E5A898-C1A7-4DAD-81EA-3540CF787D45}"/>
    <cellStyle name="Comma 2 15 5 2 3" xfId="12332" xr:uid="{F5220078-240F-486B-85AE-74D493DB64D0}"/>
    <cellStyle name="Comma 2 15 5 3" xfId="6433" xr:uid="{5BB5CE8A-F1F1-456A-828B-FBF39769AF42}"/>
    <cellStyle name="Comma 2 15 5 4" xfId="10372" xr:uid="{61DB7DC7-CFD8-4DFC-A45A-DBBDA34A9B88}"/>
    <cellStyle name="Comma 2 15 6" xfId="2864" xr:uid="{00000000-0005-0000-0000-00002A010000}"/>
    <cellStyle name="Comma 2 15 6 2" xfId="7086" xr:uid="{E31AC224-8E2E-454C-8279-A54698CD0CEC}"/>
    <cellStyle name="Comma 2 15 6 3" xfId="11025" xr:uid="{D2497610-C572-4158-9F9D-1E934667F034}"/>
    <cellStyle name="Comma 2 15 7" xfId="5127" xr:uid="{D6B57ECD-A6ED-407F-BE8C-12EA5B027C04}"/>
    <cellStyle name="Comma 2 15 8" xfId="9066" xr:uid="{CB7DDDBC-D61F-42AB-AA54-F06D682AA7CC}"/>
    <cellStyle name="Comma 2 16" xfId="73" xr:uid="{00000000-0005-0000-0000-00002B010000}"/>
    <cellStyle name="Comma 2 16 2" xfId="887" xr:uid="{00000000-0005-0000-0000-00002C010000}"/>
    <cellStyle name="Comma 2 16 2 2" xfId="1675" xr:uid="{00000000-0005-0000-0000-00002D010000}"/>
    <cellStyle name="Comma 2 16 2 2 2" xfId="3919" xr:uid="{00000000-0005-0000-0000-00002E010000}"/>
    <cellStyle name="Comma 2 16 2 2 2 2" xfId="7946" xr:uid="{AD073437-C3FD-41E1-BDF7-70F56C3170D8}"/>
    <cellStyle name="Comma 2 16 2 2 2 3" xfId="11885" xr:uid="{F5FE29A3-B1F5-4E9A-A540-C80D331833CD}"/>
    <cellStyle name="Comma 2 16 2 2 3" xfId="5986" xr:uid="{B4A83EBB-0666-4A06-AF07-C3A2919DA9B4}"/>
    <cellStyle name="Comma 2 16 2 2 4" xfId="9925" xr:uid="{A463A82C-8D4C-4DE9-A6A4-9EB759CCD995}"/>
    <cellStyle name="Comma 2 16 2 3" xfId="2399" xr:uid="{00000000-0005-0000-0000-00002F010000}"/>
    <cellStyle name="Comma 2 16 2 3 2" xfId="4643" xr:uid="{00000000-0005-0000-0000-000030010000}"/>
    <cellStyle name="Comma 2 16 2 3 2 2" xfId="8599" xr:uid="{7193831A-EC6E-4998-A3AF-FC505ADA5EE7}"/>
    <cellStyle name="Comma 2 16 2 3 2 3" xfId="12538" xr:uid="{526EBCB3-2443-45FA-B3B7-38898C11879E}"/>
    <cellStyle name="Comma 2 16 2 3 3" xfId="6639" xr:uid="{750235E4-A2A0-46B9-9848-D164AC1FFE55}"/>
    <cellStyle name="Comma 2 16 2 3 4" xfId="10578" xr:uid="{FE08039A-14D0-4E53-83EA-BACC8572C23F}"/>
    <cellStyle name="Comma 2 16 2 4" xfId="3133" xr:uid="{00000000-0005-0000-0000-000031010000}"/>
    <cellStyle name="Comma 2 16 2 4 2" xfId="7293" xr:uid="{09DF002F-53BA-4876-973D-86CBB8F5F5E1}"/>
    <cellStyle name="Comma 2 16 2 4 3" xfId="11232" xr:uid="{5FCE1FD0-F1D0-4D07-8D6B-5B92658A1840}"/>
    <cellStyle name="Comma 2 16 2 5" xfId="5333" xr:uid="{3A334B64-A70A-4F8C-9323-CFE03FC18648}"/>
    <cellStyle name="Comma 2 16 2 6" xfId="9272" xr:uid="{99E30536-B98A-4927-AF5E-538AF4F8B9EA}"/>
    <cellStyle name="Comma 2 16 3" xfId="1140" xr:uid="{00000000-0005-0000-0000-000032010000}"/>
    <cellStyle name="Comma 2 16 3 2" xfId="1927" xr:uid="{00000000-0005-0000-0000-000033010000}"/>
    <cellStyle name="Comma 2 16 3 2 2" xfId="4171" xr:uid="{00000000-0005-0000-0000-000034010000}"/>
    <cellStyle name="Comma 2 16 3 2 2 2" xfId="8190" xr:uid="{831D4E0E-7923-4555-9AEA-544C4B5DF29D}"/>
    <cellStyle name="Comma 2 16 3 2 2 3" xfId="12129" xr:uid="{4AD1FEC2-F3AA-4A3B-88D3-7D3EAF47C68B}"/>
    <cellStyle name="Comma 2 16 3 2 3" xfId="6230" xr:uid="{261A2E59-39E2-4820-BF1C-50EFA77E4AB3}"/>
    <cellStyle name="Comma 2 16 3 2 4" xfId="10169" xr:uid="{FBC8793E-FA42-491F-B959-DB9C633D91F5}"/>
    <cellStyle name="Comma 2 16 3 3" xfId="2651" xr:uid="{00000000-0005-0000-0000-000035010000}"/>
    <cellStyle name="Comma 2 16 3 3 2" xfId="4895" xr:uid="{00000000-0005-0000-0000-000036010000}"/>
    <cellStyle name="Comma 2 16 3 3 2 2" xfId="8843" xr:uid="{11BA0485-5176-4B89-A00D-BA0530E87126}"/>
    <cellStyle name="Comma 2 16 3 3 2 3" xfId="12782" xr:uid="{1C633ED2-48F7-441A-BE93-B1B9DA307B62}"/>
    <cellStyle name="Comma 2 16 3 3 3" xfId="6883" xr:uid="{AD34FBBA-24BC-42FC-8F5E-4C8931F2342A}"/>
    <cellStyle name="Comma 2 16 3 3 4" xfId="10822" xr:uid="{4880DBC0-6021-444F-A13C-6E4C34637B81}"/>
    <cellStyle name="Comma 2 16 3 4" xfId="3385" xr:uid="{00000000-0005-0000-0000-000037010000}"/>
    <cellStyle name="Comma 2 16 3 4 2" xfId="7537" xr:uid="{B0321811-87BE-4BF7-AAB9-5F44019B3C21}"/>
    <cellStyle name="Comma 2 16 3 4 3" xfId="11476" xr:uid="{793FADF3-CFC3-4E7E-90D3-E94278A33CEF}"/>
    <cellStyle name="Comma 2 16 3 5" xfId="5577" xr:uid="{545C1E1D-C67B-4293-9598-F38F12D924C3}"/>
    <cellStyle name="Comma 2 16 3 6" xfId="9516" xr:uid="{AC010BFA-FCBB-4FB9-9C3A-68531E198EE4}"/>
    <cellStyle name="Comma 2 16 4" xfId="1355" xr:uid="{00000000-0005-0000-0000-000038010000}"/>
    <cellStyle name="Comma 2 16 4 2" xfId="3599" xr:uid="{00000000-0005-0000-0000-000039010000}"/>
    <cellStyle name="Comma 2 16 4 2 2" xfId="7741" xr:uid="{BFC33248-3220-49C3-8FCC-719A8FA1B3C7}"/>
    <cellStyle name="Comma 2 16 4 2 3" xfId="11680" xr:uid="{72916B79-9D7D-4D25-82FE-B4D6164A6831}"/>
    <cellStyle name="Comma 2 16 4 3" xfId="5781" xr:uid="{296793B9-CEA7-4639-AC3F-7E7617C301DA}"/>
    <cellStyle name="Comma 2 16 4 4" xfId="9720" xr:uid="{959BB2CE-0F18-40BE-8A38-E43E86F2485D}"/>
    <cellStyle name="Comma 2 16 5" xfId="2141" xr:uid="{00000000-0005-0000-0000-00003A010000}"/>
    <cellStyle name="Comma 2 16 5 2" xfId="4385" xr:uid="{00000000-0005-0000-0000-00003B010000}"/>
    <cellStyle name="Comma 2 16 5 2 2" xfId="8394" xr:uid="{E78B9DF0-BC44-43A2-B8CF-F069D968680C}"/>
    <cellStyle name="Comma 2 16 5 2 3" xfId="12333" xr:uid="{F9048E35-E1DC-4BEF-B4D9-8CDC721A3381}"/>
    <cellStyle name="Comma 2 16 5 3" xfId="6434" xr:uid="{6C8BAA81-447B-484F-B66C-8176CFBD8A58}"/>
    <cellStyle name="Comma 2 16 5 4" xfId="10373" xr:uid="{F94C2E5F-01B9-429A-B54C-C5CF47B0DF67}"/>
    <cellStyle name="Comma 2 16 6" xfId="2865" xr:uid="{00000000-0005-0000-0000-00003C010000}"/>
    <cellStyle name="Comma 2 16 6 2" xfId="7087" xr:uid="{E153F6D8-4CEE-4BFA-9DEB-7BE37C56DB2B}"/>
    <cellStyle name="Comma 2 16 6 3" xfId="11026" xr:uid="{2B4F0D3D-FE67-4BCC-B913-AB9E4F7C0FBB}"/>
    <cellStyle name="Comma 2 16 7" xfId="5128" xr:uid="{910E7FBB-8094-4ECB-97EB-2E21EA5607C2}"/>
    <cellStyle name="Comma 2 16 8" xfId="9067" xr:uid="{768A147D-075C-4E63-B0FF-6E9446FAC099}"/>
    <cellStyle name="Comma 2 17" xfId="74" xr:uid="{00000000-0005-0000-0000-00003D010000}"/>
    <cellStyle name="Comma 2 17 2" xfId="888" xr:uid="{00000000-0005-0000-0000-00003E010000}"/>
    <cellStyle name="Comma 2 17 2 2" xfId="1676" xr:uid="{00000000-0005-0000-0000-00003F010000}"/>
    <cellStyle name="Comma 2 17 2 2 2" xfId="3920" xr:uid="{00000000-0005-0000-0000-000040010000}"/>
    <cellStyle name="Comma 2 17 2 2 2 2" xfId="7947" xr:uid="{1A025386-69CE-4206-978F-A8539B77F2BC}"/>
    <cellStyle name="Comma 2 17 2 2 2 3" xfId="11886" xr:uid="{8661E863-5E81-4677-B7DF-6B11F8A078A1}"/>
    <cellStyle name="Comma 2 17 2 2 3" xfId="5987" xr:uid="{1DB2CD67-C6E2-4796-98F5-2CC612DDDD76}"/>
    <cellStyle name="Comma 2 17 2 2 4" xfId="9926" xr:uid="{601A7B1A-00C9-4ADD-BD05-9092C7BC539F}"/>
    <cellStyle name="Comma 2 17 2 3" xfId="2400" xr:uid="{00000000-0005-0000-0000-000041010000}"/>
    <cellStyle name="Comma 2 17 2 3 2" xfId="4644" xr:uid="{00000000-0005-0000-0000-000042010000}"/>
    <cellStyle name="Comma 2 17 2 3 2 2" xfId="8600" xr:uid="{6E717AB8-7B08-43C6-BA3D-805045EA21D5}"/>
    <cellStyle name="Comma 2 17 2 3 2 3" xfId="12539" xr:uid="{39BE5091-4B8A-4F7C-BE0D-AEA335EF9504}"/>
    <cellStyle name="Comma 2 17 2 3 3" xfId="6640" xr:uid="{2CF66817-16F8-47B0-B57A-E54786A469E6}"/>
    <cellStyle name="Comma 2 17 2 3 4" xfId="10579" xr:uid="{C30DC604-7DC0-4DB8-8CE6-5A1EB361F7CE}"/>
    <cellStyle name="Comma 2 17 2 4" xfId="3134" xr:uid="{00000000-0005-0000-0000-000043010000}"/>
    <cellStyle name="Comma 2 17 2 4 2" xfId="7294" xr:uid="{18031864-A316-474B-9B23-93F668C35412}"/>
    <cellStyle name="Comma 2 17 2 4 3" xfId="11233" xr:uid="{B43232D4-811B-4392-9A48-6DA43587F7E9}"/>
    <cellStyle name="Comma 2 17 2 5" xfId="5334" xr:uid="{1B9711C1-3B5D-4DB4-BA6E-2E95687168CF}"/>
    <cellStyle name="Comma 2 17 2 6" xfId="9273" xr:uid="{5D64D260-7632-4191-A680-A3E3C1F5B2DC}"/>
    <cellStyle name="Comma 2 17 3" xfId="1141" xr:uid="{00000000-0005-0000-0000-000044010000}"/>
    <cellStyle name="Comma 2 17 3 2" xfId="1928" xr:uid="{00000000-0005-0000-0000-000045010000}"/>
    <cellStyle name="Comma 2 17 3 2 2" xfId="4172" xr:uid="{00000000-0005-0000-0000-000046010000}"/>
    <cellStyle name="Comma 2 17 3 2 2 2" xfId="8191" xr:uid="{2E6B7DAD-2FD8-45A3-9FA8-873E8E57114D}"/>
    <cellStyle name="Comma 2 17 3 2 2 3" xfId="12130" xr:uid="{477006FF-9D97-4C54-BBED-5FFEBABD2FAF}"/>
    <cellStyle name="Comma 2 17 3 2 3" xfId="6231" xr:uid="{1A0A5626-91FA-41CA-B576-0DEA3AC93025}"/>
    <cellStyle name="Comma 2 17 3 2 4" xfId="10170" xr:uid="{69D97BA8-B42C-4E47-A8DA-74BC08E6246A}"/>
    <cellStyle name="Comma 2 17 3 3" xfId="2652" xr:uid="{00000000-0005-0000-0000-000047010000}"/>
    <cellStyle name="Comma 2 17 3 3 2" xfId="4896" xr:uid="{00000000-0005-0000-0000-000048010000}"/>
    <cellStyle name="Comma 2 17 3 3 2 2" xfId="8844" xr:uid="{1C319BEB-AE70-41A5-81B5-B22DE1BEEA03}"/>
    <cellStyle name="Comma 2 17 3 3 2 3" xfId="12783" xr:uid="{5CB77A06-F053-4D92-8344-6783A99818A2}"/>
    <cellStyle name="Comma 2 17 3 3 3" xfId="6884" xr:uid="{EA1D81B0-2E35-4A47-9ED0-743EB880BD4F}"/>
    <cellStyle name="Comma 2 17 3 3 4" xfId="10823" xr:uid="{8885F1CB-E5CF-44F3-87F8-906FD8CC36D5}"/>
    <cellStyle name="Comma 2 17 3 4" xfId="3386" xr:uid="{00000000-0005-0000-0000-000049010000}"/>
    <cellStyle name="Comma 2 17 3 4 2" xfId="7538" xr:uid="{67DA5EF3-112D-457D-8B6B-CC7B319216F2}"/>
    <cellStyle name="Comma 2 17 3 4 3" xfId="11477" xr:uid="{BA4AD26B-A766-46D1-9DB1-E4133FC187A3}"/>
    <cellStyle name="Comma 2 17 3 5" xfId="5578" xr:uid="{B71B07ED-72E5-4C98-9792-8DEB722CCB71}"/>
    <cellStyle name="Comma 2 17 3 6" xfId="9517" xr:uid="{0E4BD32E-E492-4415-A1D4-375BBC9287B5}"/>
    <cellStyle name="Comma 2 17 4" xfId="1356" xr:uid="{00000000-0005-0000-0000-00004A010000}"/>
    <cellStyle name="Comma 2 17 4 2" xfId="3600" xr:uid="{00000000-0005-0000-0000-00004B010000}"/>
    <cellStyle name="Comma 2 17 4 2 2" xfId="7742" xr:uid="{81082997-117E-4030-AF59-197815DD0493}"/>
    <cellStyle name="Comma 2 17 4 2 3" xfId="11681" xr:uid="{BC4901B5-94EB-47EE-AED6-B646D994D7FA}"/>
    <cellStyle name="Comma 2 17 4 3" xfId="5782" xr:uid="{E280D024-33AC-4D2A-9119-5B6434B14D00}"/>
    <cellStyle name="Comma 2 17 4 4" xfId="9721" xr:uid="{1ED1A00D-4756-4D07-90EE-B303987CD1DE}"/>
    <cellStyle name="Comma 2 17 5" xfId="2142" xr:uid="{00000000-0005-0000-0000-00004C010000}"/>
    <cellStyle name="Comma 2 17 5 2" xfId="4386" xr:uid="{00000000-0005-0000-0000-00004D010000}"/>
    <cellStyle name="Comma 2 17 5 2 2" xfId="8395" xr:uid="{766F8DB8-D385-415F-B91A-F19FAE91A384}"/>
    <cellStyle name="Comma 2 17 5 2 3" xfId="12334" xr:uid="{53703C34-0066-48C4-B787-61F9051858A9}"/>
    <cellStyle name="Comma 2 17 5 3" xfId="6435" xr:uid="{1049D08A-B2F5-49A7-A271-B38EA470D97B}"/>
    <cellStyle name="Comma 2 17 5 4" xfId="10374" xr:uid="{7EEE4E52-D0E6-4BCD-96D8-EC5AA2A73A32}"/>
    <cellStyle name="Comma 2 17 6" xfId="2866" xr:uid="{00000000-0005-0000-0000-00004E010000}"/>
    <cellStyle name="Comma 2 17 6 2" xfId="7088" xr:uid="{08CD471E-92F8-4F0B-B898-AFA3B59D82FF}"/>
    <cellStyle name="Comma 2 17 6 3" xfId="11027" xr:uid="{247DEFE8-6C88-460C-93B3-0C7F1BAC3CDB}"/>
    <cellStyle name="Comma 2 17 7" xfId="5129" xr:uid="{6409AA0A-6406-496B-B505-20892CE251C7}"/>
    <cellStyle name="Comma 2 17 8" xfId="9068" xr:uid="{72E67483-A696-43BD-882E-C12FDD210B51}"/>
    <cellStyle name="Comma 2 18" xfId="75" xr:uid="{00000000-0005-0000-0000-00004F010000}"/>
    <cellStyle name="Comma 2 18 2" xfId="889" xr:uid="{00000000-0005-0000-0000-000050010000}"/>
    <cellStyle name="Comma 2 18 2 2" xfId="1677" xr:uid="{00000000-0005-0000-0000-000051010000}"/>
    <cellStyle name="Comma 2 18 2 2 2" xfId="3921" xr:uid="{00000000-0005-0000-0000-000052010000}"/>
    <cellStyle name="Comma 2 18 2 2 2 2" xfId="7948" xr:uid="{80E47771-C64A-41E0-8443-8D106EE6966F}"/>
    <cellStyle name="Comma 2 18 2 2 2 3" xfId="11887" xr:uid="{25858760-EC77-4B10-A596-A0C227646DB9}"/>
    <cellStyle name="Comma 2 18 2 2 3" xfId="5988" xr:uid="{601BDC13-CE54-4EA5-AB5E-A8ABDB761EA1}"/>
    <cellStyle name="Comma 2 18 2 2 4" xfId="9927" xr:uid="{E5ECCF9E-79C6-41AD-B455-7C5E4656E630}"/>
    <cellStyle name="Comma 2 18 2 3" xfId="2401" xr:uid="{00000000-0005-0000-0000-000053010000}"/>
    <cellStyle name="Comma 2 18 2 3 2" xfId="4645" xr:uid="{00000000-0005-0000-0000-000054010000}"/>
    <cellStyle name="Comma 2 18 2 3 2 2" xfId="8601" xr:uid="{894443E7-A15D-4CD5-B525-FE50307A5DB9}"/>
    <cellStyle name="Comma 2 18 2 3 2 3" xfId="12540" xr:uid="{AC0EC437-C408-4343-8485-D6DB903A2F0E}"/>
    <cellStyle name="Comma 2 18 2 3 3" xfId="6641" xr:uid="{42F91092-0095-4F50-AE5C-DE60D28BD260}"/>
    <cellStyle name="Comma 2 18 2 3 4" xfId="10580" xr:uid="{41C29F80-8B0C-46B5-B613-618B637306B3}"/>
    <cellStyle name="Comma 2 18 2 4" xfId="3135" xr:uid="{00000000-0005-0000-0000-000055010000}"/>
    <cellStyle name="Comma 2 18 2 4 2" xfId="7295" xr:uid="{F2EC4BF2-EE9B-44D3-8249-F1907884E272}"/>
    <cellStyle name="Comma 2 18 2 4 3" xfId="11234" xr:uid="{4E5943C9-7756-4817-BDA0-5E5DD9A66BBE}"/>
    <cellStyle name="Comma 2 18 2 5" xfId="5335" xr:uid="{4C851387-2F5F-4C63-9418-A4ADFB7B31ED}"/>
    <cellStyle name="Comma 2 18 2 6" xfId="9274" xr:uid="{F550AD33-B5DE-4F62-B165-424B687470FE}"/>
    <cellStyle name="Comma 2 18 3" xfId="1142" xr:uid="{00000000-0005-0000-0000-000056010000}"/>
    <cellStyle name="Comma 2 18 3 2" xfId="1929" xr:uid="{00000000-0005-0000-0000-000057010000}"/>
    <cellStyle name="Comma 2 18 3 2 2" xfId="4173" xr:uid="{00000000-0005-0000-0000-000058010000}"/>
    <cellStyle name="Comma 2 18 3 2 2 2" xfId="8192" xr:uid="{E9F7455E-62E2-4759-8E00-F7633A43AA5D}"/>
    <cellStyle name="Comma 2 18 3 2 2 3" xfId="12131" xr:uid="{13E7163B-BCF1-4C76-8ADB-A779AD11DAF2}"/>
    <cellStyle name="Comma 2 18 3 2 3" xfId="6232" xr:uid="{E7A1B344-5E88-4834-8D58-FB62801451BC}"/>
    <cellStyle name="Comma 2 18 3 2 4" xfId="10171" xr:uid="{313F280D-A056-4A26-8676-F3CA2149BCC6}"/>
    <cellStyle name="Comma 2 18 3 3" xfId="2653" xr:uid="{00000000-0005-0000-0000-000059010000}"/>
    <cellStyle name="Comma 2 18 3 3 2" xfId="4897" xr:uid="{00000000-0005-0000-0000-00005A010000}"/>
    <cellStyle name="Comma 2 18 3 3 2 2" xfId="8845" xr:uid="{4D82C580-5A0F-41F9-AED2-A1C0FFB404F5}"/>
    <cellStyle name="Comma 2 18 3 3 2 3" xfId="12784" xr:uid="{5B5123D0-FEB7-479A-B8A8-35415589BFDF}"/>
    <cellStyle name="Comma 2 18 3 3 3" xfId="6885" xr:uid="{131AA030-4407-4D7E-9B06-F4329B53C771}"/>
    <cellStyle name="Comma 2 18 3 3 4" xfId="10824" xr:uid="{574140C5-0478-430C-A495-50018F67D1F9}"/>
    <cellStyle name="Comma 2 18 3 4" xfId="3387" xr:uid="{00000000-0005-0000-0000-00005B010000}"/>
    <cellStyle name="Comma 2 18 3 4 2" xfId="7539" xr:uid="{A29E6C08-379C-4676-B48C-96F808FBF612}"/>
    <cellStyle name="Comma 2 18 3 4 3" xfId="11478" xr:uid="{85348613-3D76-4E37-898C-A403F1C86FE2}"/>
    <cellStyle name="Comma 2 18 3 5" xfId="5579" xr:uid="{9EF159C2-3214-45E9-AAE1-65F226B03CBB}"/>
    <cellStyle name="Comma 2 18 3 6" xfId="9518" xr:uid="{23DBFBD4-9AA5-41DB-9D7D-DCF3DA221FDB}"/>
    <cellStyle name="Comma 2 18 4" xfId="1357" xr:uid="{00000000-0005-0000-0000-00005C010000}"/>
    <cellStyle name="Comma 2 18 4 2" xfId="3601" xr:uid="{00000000-0005-0000-0000-00005D010000}"/>
    <cellStyle name="Comma 2 18 4 2 2" xfId="7743" xr:uid="{57EC992C-2288-41D4-AA3E-2E062D1539BB}"/>
    <cellStyle name="Comma 2 18 4 2 3" xfId="11682" xr:uid="{D14748F6-506E-4C93-9DF0-3C26AB94D6DA}"/>
    <cellStyle name="Comma 2 18 4 3" xfId="5783" xr:uid="{EDD0463F-E1DE-4508-980C-D66022A55C77}"/>
    <cellStyle name="Comma 2 18 4 4" xfId="9722" xr:uid="{066C3FD8-EE6F-41EB-87EE-3EBAE9C44B97}"/>
    <cellStyle name="Comma 2 18 5" xfId="2143" xr:uid="{00000000-0005-0000-0000-00005E010000}"/>
    <cellStyle name="Comma 2 18 5 2" xfId="4387" xr:uid="{00000000-0005-0000-0000-00005F010000}"/>
    <cellStyle name="Comma 2 18 5 2 2" xfId="8396" xr:uid="{FEAA288A-F1CC-43A0-B613-09CDB1998DA0}"/>
    <cellStyle name="Comma 2 18 5 2 3" xfId="12335" xr:uid="{DBB8B1BE-8CBD-4BD4-AF9F-7DDC53897300}"/>
    <cellStyle name="Comma 2 18 5 3" xfId="6436" xr:uid="{F39BFCE3-4E36-451B-B7C6-6260C5B6C8C7}"/>
    <cellStyle name="Comma 2 18 5 4" xfId="10375" xr:uid="{B1284E7A-CA31-4C91-84FE-02374EA67B32}"/>
    <cellStyle name="Comma 2 18 6" xfId="2867" xr:uid="{00000000-0005-0000-0000-000060010000}"/>
    <cellStyle name="Comma 2 18 6 2" xfId="7089" xr:uid="{76A786F0-7102-49B8-A88F-234D06C472B1}"/>
    <cellStyle name="Comma 2 18 6 3" xfId="11028" xr:uid="{07BDE20D-042F-4FA2-AED2-8542DCEB0147}"/>
    <cellStyle name="Comma 2 18 7" xfId="5130" xr:uid="{94E885C8-32BB-49A2-9F4F-2FB1E446405E}"/>
    <cellStyle name="Comma 2 18 8" xfId="9069" xr:uid="{2713C5BF-72B7-4006-8E29-457F09156205}"/>
    <cellStyle name="Comma 2 19" xfId="76" xr:uid="{00000000-0005-0000-0000-000061010000}"/>
    <cellStyle name="Comma 2 19 2" xfId="890" xr:uid="{00000000-0005-0000-0000-000062010000}"/>
    <cellStyle name="Comma 2 19 2 2" xfId="1678" xr:uid="{00000000-0005-0000-0000-000063010000}"/>
    <cellStyle name="Comma 2 19 2 2 2" xfId="3922" xr:uid="{00000000-0005-0000-0000-000064010000}"/>
    <cellStyle name="Comma 2 19 2 2 2 2" xfId="7949" xr:uid="{7EF2595C-2234-4BF0-AE47-124DBC9641B0}"/>
    <cellStyle name="Comma 2 19 2 2 2 3" xfId="11888" xr:uid="{4E06972F-A74E-4690-9DA5-16832B3D95F7}"/>
    <cellStyle name="Comma 2 19 2 2 3" xfId="5989" xr:uid="{45BCCDC0-4CA7-4907-96E7-389037954E1A}"/>
    <cellStyle name="Comma 2 19 2 2 4" xfId="9928" xr:uid="{3B268FED-A6E1-4763-AA3C-3E74FA1429F7}"/>
    <cellStyle name="Comma 2 19 2 3" xfId="2402" xr:uid="{00000000-0005-0000-0000-000065010000}"/>
    <cellStyle name="Comma 2 19 2 3 2" xfId="4646" xr:uid="{00000000-0005-0000-0000-000066010000}"/>
    <cellStyle name="Comma 2 19 2 3 2 2" xfId="8602" xr:uid="{C82FCC63-84A2-4F70-B318-21F1F133138B}"/>
    <cellStyle name="Comma 2 19 2 3 2 3" xfId="12541" xr:uid="{794276A6-6C7B-4FDC-AB1F-8EAA30615F33}"/>
    <cellStyle name="Comma 2 19 2 3 3" xfId="6642" xr:uid="{CAD3570E-7AD1-468E-BE32-8C3FA7359B6E}"/>
    <cellStyle name="Comma 2 19 2 3 4" xfId="10581" xr:uid="{F6700936-4A0E-4FF5-9855-09EE42E8CC09}"/>
    <cellStyle name="Comma 2 19 2 4" xfId="3136" xr:uid="{00000000-0005-0000-0000-000067010000}"/>
    <cellStyle name="Comma 2 19 2 4 2" xfId="7296" xr:uid="{D4F129E4-AA2E-43AB-88BA-9DCD611C5DF9}"/>
    <cellStyle name="Comma 2 19 2 4 3" xfId="11235" xr:uid="{11460088-DEC8-4FFD-B414-2CBE9FD00C19}"/>
    <cellStyle name="Comma 2 19 2 5" xfId="5336" xr:uid="{FEB85704-9C62-49E6-A7D7-8DE673F05543}"/>
    <cellStyle name="Comma 2 19 2 6" xfId="9275" xr:uid="{C57847E3-5C8F-4F8A-920A-B6C17DA86E0D}"/>
    <cellStyle name="Comma 2 19 3" xfId="1143" xr:uid="{00000000-0005-0000-0000-000068010000}"/>
    <cellStyle name="Comma 2 19 3 2" xfId="1930" xr:uid="{00000000-0005-0000-0000-000069010000}"/>
    <cellStyle name="Comma 2 19 3 2 2" xfId="4174" xr:uid="{00000000-0005-0000-0000-00006A010000}"/>
    <cellStyle name="Comma 2 19 3 2 2 2" xfId="8193" xr:uid="{6FE2AB3D-5FD8-480E-A412-3D12AE5481AB}"/>
    <cellStyle name="Comma 2 19 3 2 2 3" xfId="12132" xr:uid="{17B13A29-3049-4984-BF6D-97CAA21B39A3}"/>
    <cellStyle name="Comma 2 19 3 2 3" xfId="6233" xr:uid="{7031AB68-FA2C-4948-8302-F7D45D9D379C}"/>
    <cellStyle name="Comma 2 19 3 2 4" xfId="10172" xr:uid="{6C55144F-C1DA-444E-A32A-650DED51969F}"/>
    <cellStyle name="Comma 2 19 3 3" xfId="2654" xr:uid="{00000000-0005-0000-0000-00006B010000}"/>
    <cellStyle name="Comma 2 19 3 3 2" xfId="4898" xr:uid="{00000000-0005-0000-0000-00006C010000}"/>
    <cellStyle name="Comma 2 19 3 3 2 2" xfId="8846" xr:uid="{75DB345E-0CCE-4A89-9F3D-52AAA3630130}"/>
    <cellStyle name="Comma 2 19 3 3 2 3" xfId="12785" xr:uid="{EAA3335B-5CB5-4B3C-9B06-BD07F465E304}"/>
    <cellStyle name="Comma 2 19 3 3 3" xfId="6886" xr:uid="{D7FB9570-2BB0-4079-A9C0-7967FAC5D9BC}"/>
    <cellStyle name="Comma 2 19 3 3 4" xfId="10825" xr:uid="{98BDE4E0-53A2-43AB-B9F2-4240BF5CFC48}"/>
    <cellStyle name="Comma 2 19 3 4" xfId="3388" xr:uid="{00000000-0005-0000-0000-00006D010000}"/>
    <cellStyle name="Comma 2 19 3 4 2" xfId="7540" xr:uid="{03284F35-0E20-4BCA-AE2F-A679DAEC4C39}"/>
    <cellStyle name="Comma 2 19 3 4 3" xfId="11479" xr:uid="{E46B6CE6-891F-4DD7-B859-06F0F3FD9C73}"/>
    <cellStyle name="Comma 2 19 3 5" xfId="5580" xr:uid="{13A3742D-246B-483B-8E22-73195105892B}"/>
    <cellStyle name="Comma 2 19 3 6" xfId="9519" xr:uid="{1F4A6F6B-FE3F-42A5-B44F-2BE587ABC3EF}"/>
    <cellStyle name="Comma 2 19 4" xfId="1358" xr:uid="{00000000-0005-0000-0000-00006E010000}"/>
    <cellStyle name="Comma 2 19 4 2" xfId="3602" xr:uid="{00000000-0005-0000-0000-00006F010000}"/>
    <cellStyle name="Comma 2 19 4 2 2" xfId="7744" xr:uid="{8B4719DD-BDF6-4D81-BE59-E8BE27C28EBB}"/>
    <cellStyle name="Comma 2 19 4 2 3" xfId="11683" xr:uid="{35C5D771-6C39-4A9C-B86C-D8798F609D0F}"/>
    <cellStyle name="Comma 2 19 4 3" xfId="5784" xr:uid="{C636E496-FCF1-4A2C-84DD-8F42C0FEC46D}"/>
    <cellStyle name="Comma 2 19 4 4" xfId="9723" xr:uid="{E4DC9A2D-8A48-42EC-898A-5F817EE42521}"/>
    <cellStyle name="Comma 2 19 5" xfId="2144" xr:uid="{00000000-0005-0000-0000-000070010000}"/>
    <cellStyle name="Comma 2 19 5 2" xfId="4388" xr:uid="{00000000-0005-0000-0000-000071010000}"/>
    <cellStyle name="Comma 2 19 5 2 2" xfId="8397" xr:uid="{84176C81-9665-4F72-A90A-96D3C5D2B2E4}"/>
    <cellStyle name="Comma 2 19 5 2 3" xfId="12336" xr:uid="{8C2598EE-0CF3-40C3-9531-0E9F6F443EEF}"/>
    <cellStyle name="Comma 2 19 5 3" xfId="6437" xr:uid="{6021E0E4-077B-429F-97E6-8FC7778A55EB}"/>
    <cellStyle name="Comma 2 19 5 4" xfId="10376" xr:uid="{B7ED2F66-18FF-42A8-BA38-7F3C7D532C03}"/>
    <cellStyle name="Comma 2 19 6" xfId="2868" xr:uid="{00000000-0005-0000-0000-000072010000}"/>
    <cellStyle name="Comma 2 19 6 2" xfId="7090" xr:uid="{FF1C1F77-D46D-4760-846E-2203E2FEAE57}"/>
    <cellStyle name="Comma 2 19 6 3" xfId="11029" xr:uid="{FD38A8A1-D8F7-42DB-B93C-A45ED3996591}"/>
    <cellStyle name="Comma 2 19 7" xfId="5131" xr:uid="{172FFF4A-F53A-4B68-A54F-B41AACBE2B53}"/>
    <cellStyle name="Comma 2 19 8" xfId="9070" xr:uid="{DEDF2291-0853-4B9E-B317-B1B171628C76}"/>
    <cellStyle name="Comma 2 2" xfId="11" xr:uid="{00000000-0005-0000-0000-000073010000}"/>
    <cellStyle name="Comma 2 2 10" xfId="2837" xr:uid="{00000000-0005-0000-0000-000074010000}"/>
    <cellStyle name="Comma 2 2 10 2" xfId="7059" xr:uid="{374235F2-3F99-4A21-ABA3-8C2B168917A5}"/>
    <cellStyle name="Comma 2 2 10 3" xfId="10998" xr:uid="{81249B93-DA8D-4B10-9C76-8D080549E49D}"/>
    <cellStyle name="Comma 2 2 11" xfId="5079" xr:uid="{00000000-0005-0000-0000-000075010000}"/>
    <cellStyle name="Comma 2 2 11 2" xfId="9019" xr:uid="{0A9EE57A-2F2A-4650-8413-08428DB381FB}"/>
    <cellStyle name="Comma 2 2 11 3" xfId="12958" xr:uid="{E08DA64A-4B4A-410D-969D-9E34C044CB1A}"/>
    <cellStyle name="Comma 2 2 12" xfId="5100" xr:uid="{6AED3F67-0E74-472D-A366-D120F0A48CF9}"/>
    <cellStyle name="Comma 2 2 13" xfId="9039" xr:uid="{2A675B3E-06BB-4CE4-BFFA-E515B28CEA61}"/>
    <cellStyle name="Comma 2 2 2" xfId="20" xr:uid="{00000000-0005-0000-0000-000076010000}"/>
    <cellStyle name="Comma 2 2 2 10" xfId="5108" xr:uid="{827FA60B-A9E6-4A15-ABD1-45AB215C31DC}"/>
    <cellStyle name="Comma 2 2 2 11" xfId="9047" xr:uid="{B4646544-CC3C-4F6A-9503-E8FEB1E6C9DF}"/>
    <cellStyle name="Comma 2 2 2 2" xfId="77" xr:uid="{00000000-0005-0000-0000-000077010000}"/>
    <cellStyle name="Comma 2 2 2 3" xfId="867" xr:uid="{00000000-0005-0000-0000-000078010000}"/>
    <cellStyle name="Comma 2 2 2 3 2" xfId="1655" xr:uid="{00000000-0005-0000-0000-000079010000}"/>
    <cellStyle name="Comma 2 2 2 3 2 2" xfId="3899" xr:uid="{00000000-0005-0000-0000-00007A010000}"/>
    <cellStyle name="Comma 2 2 2 3 2 2 2" xfId="7926" xr:uid="{44041747-71CE-4074-8458-08AE8CDA398A}"/>
    <cellStyle name="Comma 2 2 2 3 2 2 3" xfId="11865" xr:uid="{6D534D42-46DE-4330-BC09-5018FA0E8104}"/>
    <cellStyle name="Comma 2 2 2 3 2 3" xfId="5966" xr:uid="{150F481A-CC66-4370-80A9-63AAE4E7D75A}"/>
    <cellStyle name="Comma 2 2 2 3 2 4" xfId="9905" xr:uid="{365A1DF4-22BD-4248-AC45-BDD11D1AF1D3}"/>
    <cellStyle name="Comma 2 2 2 3 3" xfId="2379" xr:uid="{00000000-0005-0000-0000-00007B010000}"/>
    <cellStyle name="Comma 2 2 2 3 3 2" xfId="4623" xr:uid="{00000000-0005-0000-0000-00007C010000}"/>
    <cellStyle name="Comma 2 2 2 3 3 2 2" xfId="8579" xr:uid="{57114BAA-C515-48EC-9E00-5CE90892C878}"/>
    <cellStyle name="Comma 2 2 2 3 3 2 3" xfId="12518" xr:uid="{9D65ACFF-D75B-46C1-AB35-4251550EBDBE}"/>
    <cellStyle name="Comma 2 2 2 3 3 3" xfId="6619" xr:uid="{4C13125D-1C6C-4D36-A64B-1775F08EEE53}"/>
    <cellStyle name="Comma 2 2 2 3 3 4" xfId="10558" xr:uid="{5BEB6099-4FC3-48D5-9D5F-0387E08A2D04}"/>
    <cellStyle name="Comma 2 2 2 3 4" xfId="3113" xr:uid="{00000000-0005-0000-0000-00007D010000}"/>
    <cellStyle name="Comma 2 2 2 3 4 2" xfId="7273" xr:uid="{BC7407BE-DB3D-4AE3-8E12-ED2042813EED}"/>
    <cellStyle name="Comma 2 2 2 3 4 3" xfId="11212" xr:uid="{4F4F5A31-9945-4031-8C5A-E5CBE267D518}"/>
    <cellStyle name="Comma 2 2 2 3 5" xfId="5313" xr:uid="{2C903622-3C48-4AE8-B15D-2323558C0B49}"/>
    <cellStyle name="Comma 2 2 2 3 6" xfId="9252" xr:uid="{A59D9DC9-10D1-426D-855D-FE0AA65C467E}"/>
    <cellStyle name="Comma 2 2 2 4" xfId="1097" xr:uid="{00000000-0005-0000-0000-00007E010000}"/>
    <cellStyle name="Comma 2 2 2 4 2" xfId="1884" xr:uid="{00000000-0005-0000-0000-00007F010000}"/>
    <cellStyle name="Comma 2 2 2 4 2 2" xfId="4128" xr:uid="{00000000-0005-0000-0000-000080010000}"/>
    <cellStyle name="Comma 2 2 2 4 2 2 2" xfId="8147" xr:uid="{5DB3DD8C-6A19-454A-A0B2-5A46110C20AE}"/>
    <cellStyle name="Comma 2 2 2 4 2 2 3" xfId="12086" xr:uid="{9AECFE8C-F999-4BF8-9E4F-663484046121}"/>
    <cellStyle name="Comma 2 2 2 4 2 3" xfId="6187" xr:uid="{DEC1FDB6-63E7-4FB0-9714-68C2D3F49140}"/>
    <cellStyle name="Comma 2 2 2 4 2 4" xfId="10126" xr:uid="{D7C92CB0-C597-49D7-B6FC-3FE4BACB4025}"/>
    <cellStyle name="Comma 2 2 2 4 3" xfId="2608" xr:uid="{00000000-0005-0000-0000-000081010000}"/>
    <cellStyle name="Comma 2 2 2 4 3 2" xfId="4852" xr:uid="{00000000-0005-0000-0000-000082010000}"/>
    <cellStyle name="Comma 2 2 2 4 3 2 2" xfId="8800" xr:uid="{CC02CD61-EAD5-46D3-B32D-6FAE34415CBA}"/>
    <cellStyle name="Comma 2 2 2 4 3 2 3" xfId="12739" xr:uid="{BAEEC211-6A09-4447-8902-1B54FFD3AAFE}"/>
    <cellStyle name="Comma 2 2 2 4 3 3" xfId="6840" xr:uid="{51D31E92-4DDE-4D54-A000-B79BFE6A0E5C}"/>
    <cellStyle name="Comma 2 2 2 4 3 4" xfId="10779" xr:uid="{1E219AEE-561B-4BF6-8817-DF5D336C37FD}"/>
    <cellStyle name="Comma 2 2 2 4 4" xfId="3342" xr:uid="{00000000-0005-0000-0000-000083010000}"/>
    <cellStyle name="Comma 2 2 2 4 4 2" xfId="7494" xr:uid="{AEA83E70-DB45-480C-95C2-8D49F1DAF15B}"/>
    <cellStyle name="Comma 2 2 2 4 4 3" xfId="11433" xr:uid="{C7335227-3CA3-4052-B60B-20F21E4F7F77}"/>
    <cellStyle name="Comma 2 2 2 4 5" xfId="5534" xr:uid="{7BD955CA-CFDD-4E73-82AB-89CBED0F232E}"/>
    <cellStyle name="Comma 2 2 2 4 6" xfId="9473" xr:uid="{CC521557-CA2E-4377-BCAB-561C8307B11C}"/>
    <cellStyle name="Comma 2 2 2 5" xfId="1119" xr:uid="{00000000-0005-0000-0000-000084010000}"/>
    <cellStyle name="Comma 2 2 2 5 2" xfId="1906" xr:uid="{00000000-0005-0000-0000-000085010000}"/>
    <cellStyle name="Comma 2 2 2 5 2 2" xfId="4150" xr:uid="{00000000-0005-0000-0000-000086010000}"/>
    <cellStyle name="Comma 2 2 2 5 2 2 2" xfId="8169" xr:uid="{C5CE6CD2-F781-439C-B114-C78A9CBDC2D5}"/>
    <cellStyle name="Comma 2 2 2 5 2 2 3" xfId="12108" xr:uid="{C2663A40-B360-466C-B64B-A64F5C32E6B5}"/>
    <cellStyle name="Comma 2 2 2 5 2 3" xfId="6209" xr:uid="{BC9EA618-C20F-4740-AA45-0E2A1BD1B088}"/>
    <cellStyle name="Comma 2 2 2 5 2 4" xfId="10148" xr:uid="{0BD157A8-A2F2-4F23-8484-2CD5E70D4634}"/>
    <cellStyle name="Comma 2 2 2 5 3" xfId="2630" xr:uid="{00000000-0005-0000-0000-000087010000}"/>
    <cellStyle name="Comma 2 2 2 5 3 2" xfId="4874" xr:uid="{00000000-0005-0000-0000-000088010000}"/>
    <cellStyle name="Comma 2 2 2 5 3 2 2" xfId="8822" xr:uid="{7FBD1D0A-A78D-42F2-8E89-5716A5D0D0D3}"/>
    <cellStyle name="Comma 2 2 2 5 3 2 3" xfId="12761" xr:uid="{D12348FD-D8ED-4CA2-9C39-9D9A845DAE16}"/>
    <cellStyle name="Comma 2 2 2 5 3 3" xfId="6862" xr:uid="{63BE5A3D-DC61-4668-89C4-14237BF138F8}"/>
    <cellStyle name="Comma 2 2 2 5 3 4" xfId="10801" xr:uid="{CD1CD8F7-3343-418A-BDF4-8A1474A00CA5}"/>
    <cellStyle name="Comma 2 2 2 5 4" xfId="3364" xr:uid="{00000000-0005-0000-0000-000089010000}"/>
    <cellStyle name="Comma 2 2 2 5 4 2" xfId="7516" xr:uid="{D481D4AC-8616-47AB-983F-5FE60FD93E4A}"/>
    <cellStyle name="Comma 2 2 2 5 4 3" xfId="11455" xr:uid="{44AC9410-30BF-4CAF-8ED0-3F95B0503153}"/>
    <cellStyle name="Comma 2 2 2 5 5" xfId="5556" xr:uid="{C620D1B6-F150-4AC9-9B0D-42206A536B58}"/>
    <cellStyle name="Comma 2 2 2 5 6" xfId="9495" xr:uid="{35E61D5D-EAEC-4E45-940C-37F00A793432}"/>
    <cellStyle name="Comma 2 2 2 6" xfId="1335" xr:uid="{00000000-0005-0000-0000-00008A010000}"/>
    <cellStyle name="Comma 2 2 2 6 2" xfId="3579" xr:uid="{00000000-0005-0000-0000-00008B010000}"/>
    <cellStyle name="Comma 2 2 2 6 2 2" xfId="7721" xr:uid="{369E3E68-A340-48C8-9F3A-B962F6C98244}"/>
    <cellStyle name="Comma 2 2 2 6 2 3" xfId="11660" xr:uid="{52B210F1-F659-4487-B046-50CFCF819468}"/>
    <cellStyle name="Comma 2 2 2 6 3" xfId="5761" xr:uid="{362E7562-88D9-44D4-AE34-69ACCC76A451}"/>
    <cellStyle name="Comma 2 2 2 6 4" xfId="9700" xr:uid="{26E65107-A9A8-41F7-B520-CAF0FD7F36D9}"/>
    <cellStyle name="Comma 2 2 2 7" xfId="2121" xr:uid="{00000000-0005-0000-0000-00008C010000}"/>
    <cellStyle name="Comma 2 2 2 7 2" xfId="4365" xr:uid="{00000000-0005-0000-0000-00008D010000}"/>
    <cellStyle name="Comma 2 2 2 7 2 2" xfId="8374" xr:uid="{19987F9C-BCEC-4BF2-925D-2A160F160E02}"/>
    <cellStyle name="Comma 2 2 2 7 2 3" xfId="12313" xr:uid="{F6057DF5-9B83-4A03-8CE7-42BC371EDC3E}"/>
    <cellStyle name="Comma 2 2 2 7 3" xfId="6414" xr:uid="{47E41DE7-55D4-4789-92FF-AF548AB50DE1}"/>
    <cellStyle name="Comma 2 2 2 7 4" xfId="10353" xr:uid="{A95E6E8E-64D1-4EB8-9D0C-B804A789922B}"/>
    <cellStyle name="Comma 2 2 2 8" xfId="2845" xr:uid="{00000000-0005-0000-0000-00008E010000}"/>
    <cellStyle name="Comma 2 2 2 8 2" xfId="7067" xr:uid="{1BE87E65-9427-4935-BB5B-5ECA58FF5394}"/>
    <cellStyle name="Comma 2 2 2 8 3" xfId="11006" xr:uid="{6E8C7D7D-D08D-4C3B-A683-A1C7BFC9B63E}"/>
    <cellStyle name="Comma 2 2 2 9" xfId="5087" xr:uid="{00000000-0005-0000-0000-00008F010000}"/>
    <cellStyle name="Comma 2 2 2 9 2" xfId="9027" xr:uid="{871CC5AF-139F-40DC-952A-65BE3CE7AB94}"/>
    <cellStyle name="Comma 2 2 2 9 3" xfId="12966" xr:uid="{4D85D3CD-EFFB-47E9-8FD4-50F81BD6970C}"/>
    <cellStyle name="Comma 2 2 3" xfId="78" xr:uid="{00000000-0005-0000-0000-000090010000}"/>
    <cellStyle name="Comma 2 2 4" xfId="858" xr:uid="{00000000-0005-0000-0000-000091010000}"/>
    <cellStyle name="Comma 2 2 4 2" xfId="1646" xr:uid="{00000000-0005-0000-0000-000092010000}"/>
    <cellStyle name="Comma 2 2 4 2 2" xfId="3890" xr:uid="{00000000-0005-0000-0000-000093010000}"/>
    <cellStyle name="Comma 2 2 4 2 2 2" xfId="7917" xr:uid="{3C51C1F7-39F3-4206-82AF-BC84CBBD0CD5}"/>
    <cellStyle name="Comma 2 2 4 2 2 3" xfId="11856" xr:uid="{1A04F398-53D6-45E2-8DE7-AC41E2E88C90}"/>
    <cellStyle name="Comma 2 2 4 2 3" xfId="5957" xr:uid="{B1062864-51C7-460C-9BA1-45F4D1772C0C}"/>
    <cellStyle name="Comma 2 2 4 2 4" xfId="9896" xr:uid="{654E60DC-CCE2-47E4-B8F6-C197E2D47501}"/>
    <cellStyle name="Comma 2 2 4 3" xfId="2370" xr:uid="{00000000-0005-0000-0000-000094010000}"/>
    <cellStyle name="Comma 2 2 4 3 2" xfId="4614" xr:uid="{00000000-0005-0000-0000-000095010000}"/>
    <cellStyle name="Comma 2 2 4 3 2 2" xfId="8570" xr:uid="{225DB320-1AB5-4D99-BC03-F814759A60F2}"/>
    <cellStyle name="Comma 2 2 4 3 2 3" xfId="12509" xr:uid="{28372910-E293-43EB-AF35-3818FB938943}"/>
    <cellStyle name="Comma 2 2 4 3 3" xfId="6610" xr:uid="{734DFA6B-BA1E-44D9-A5C8-0C0B857C5A13}"/>
    <cellStyle name="Comma 2 2 4 3 4" xfId="10549" xr:uid="{D3655B78-BC91-4C84-8C4D-58C8FD4635B3}"/>
    <cellStyle name="Comma 2 2 4 4" xfId="3104" xr:uid="{00000000-0005-0000-0000-000096010000}"/>
    <cellStyle name="Comma 2 2 4 4 2" xfId="7264" xr:uid="{0FC64DB2-DBBC-4AA7-93F1-CA715AF4465A}"/>
    <cellStyle name="Comma 2 2 4 4 3" xfId="11203" xr:uid="{52518A3F-DFD3-4E60-992B-D2D71AB5B6EF}"/>
    <cellStyle name="Comma 2 2 4 5" xfId="5304" xr:uid="{A2E0A8DD-1170-47DB-9EC3-56F18637B01F}"/>
    <cellStyle name="Comma 2 2 4 6" xfId="9243" xr:uid="{F4AC852A-1826-49C7-A4B4-68C49B5FB1E2}"/>
    <cellStyle name="Comma 2 2 5" xfId="1075" xr:uid="{00000000-0005-0000-0000-000097010000}"/>
    <cellStyle name="Comma 2 2 5 2" xfId="1862" xr:uid="{00000000-0005-0000-0000-000098010000}"/>
    <cellStyle name="Comma 2 2 5 2 2" xfId="4106" xr:uid="{00000000-0005-0000-0000-000099010000}"/>
    <cellStyle name="Comma 2 2 5 2 2 2" xfId="8125" xr:uid="{38F06A7B-82D3-4752-B900-FA60084FE72F}"/>
    <cellStyle name="Comma 2 2 5 2 2 3" xfId="12064" xr:uid="{3C08B6F5-ABF5-4DFF-9391-A1967B1CD622}"/>
    <cellStyle name="Comma 2 2 5 2 3" xfId="6165" xr:uid="{73F67F8C-0CAF-400E-953B-1519EDFF22F5}"/>
    <cellStyle name="Comma 2 2 5 2 4" xfId="10104" xr:uid="{F8C109E9-752D-46D7-A0B0-29478213E108}"/>
    <cellStyle name="Comma 2 2 5 3" xfId="2586" xr:uid="{00000000-0005-0000-0000-00009A010000}"/>
    <cellStyle name="Comma 2 2 5 3 2" xfId="4830" xr:uid="{00000000-0005-0000-0000-00009B010000}"/>
    <cellStyle name="Comma 2 2 5 3 2 2" xfId="8778" xr:uid="{109B5921-612B-46FA-9054-8CAFE0A0CAF6}"/>
    <cellStyle name="Comma 2 2 5 3 2 3" xfId="12717" xr:uid="{851E1A08-7C01-406E-8D08-E41373F36476}"/>
    <cellStyle name="Comma 2 2 5 3 3" xfId="6818" xr:uid="{6A2C7C5C-E3CE-4D2B-80CF-E59B1CC69F37}"/>
    <cellStyle name="Comma 2 2 5 3 4" xfId="10757" xr:uid="{7703BEF7-6A42-4E3A-A496-143F42B56576}"/>
    <cellStyle name="Comma 2 2 5 4" xfId="3320" xr:uid="{00000000-0005-0000-0000-00009C010000}"/>
    <cellStyle name="Comma 2 2 5 4 2" xfId="7472" xr:uid="{C4B36AFC-0ED0-4343-A6F8-A5F7B9B4224D}"/>
    <cellStyle name="Comma 2 2 5 4 3" xfId="11411" xr:uid="{8E195765-549B-4E2A-A088-CA9BEE4D6665}"/>
    <cellStyle name="Comma 2 2 5 5" xfId="5512" xr:uid="{71FAA893-F702-4893-A94E-0B598C2EBE17}"/>
    <cellStyle name="Comma 2 2 5 6" xfId="9451" xr:uid="{EED2EBCC-B620-465B-9680-8584A89262C4}"/>
    <cellStyle name="Comma 2 2 6" xfId="1089" xr:uid="{00000000-0005-0000-0000-00009D010000}"/>
    <cellStyle name="Comma 2 2 6 2" xfId="1876" xr:uid="{00000000-0005-0000-0000-00009E010000}"/>
    <cellStyle name="Comma 2 2 6 2 2" xfId="4120" xr:uid="{00000000-0005-0000-0000-00009F010000}"/>
    <cellStyle name="Comma 2 2 6 2 2 2" xfId="8139" xr:uid="{523344E2-73A8-4303-9334-1783F2FD3988}"/>
    <cellStyle name="Comma 2 2 6 2 2 3" xfId="12078" xr:uid="{93EC34DC-0730-4A1E-97BC-AF9D053E0EB3}"/>
    <cellStyle name="Comma 2 2 6 2 3" xfId="6179" xr:uid="{9B74610B-18A5-4607-8FBB-883575307CC4}"/>
    <cellStyle name="Comma 2 2 6 2 4" xfId="10118" xr:uid="{02720E9B-05E7-42F7-B3EC-716973F4490D}"/>
    <cellStyle name="Comma 2 2 6 3" xfId="2600" xr:uid="{00000000-0005-0000-0000-0000A0010000}"/>
    <cellStyle name="Comma 2 2 6 3 2" xfId="4844" xr:uid="{00000000-0005-0000-0000-0000A1010000}"/>
    <cellStyle name="Comma 2 2 6 3 2 2" xfId="8792" xr:uid="{4811E4BB-BDB1-4D0D-A3D0-7DB35AD5C658}"/>
    <cellStyle name="Comma 2 2 6 3 2 3" xfId="12731" xr:uid="{B8BDD5A3-DDA2-4005-94F5-6524622306C6}"/>
    <cellStyle name="Comma 2 2 6 3 3" xfId="6832" xr:uid="{4045E132-0926-4A6B-89FD-AD5A8ABBC090}"/>
    <cellStyle name="Comma 2 2 6 3 4" xfId="10771" xr:uid="{8F8DD8D1-D8B2-407C-8DA5-48C99535A9B3}"/>
    <cellStyle name="Comma 2 2 6 4" xfId="3334" xr:uid="{00000000-0005-0000-0000-0000A2010000}"/>
    <cellStyle name="Comma 2 2 6 4 2" xfId="7486" xr:uid="{776BEE19-78ED-4A36-A72A-48C5095D972A}"/>
    <cellStyle name="Comma 2 2 6 4 3" xfId="11425" xr:uid="{F1360F43-D93B-4A29-8137-E5B30DC03B0B}"/>
    <cellStyle name="Comma 2 2 6 5" xfId="5526" xr:uid="{2E7F9DA5-3E1E-4B20-A654-D9CA07E61AE7}"/>
    <cellStyle name="Comma 2 2 6 6" xfId="9465" xr:uid="{604715FF-A40E-47B9-8942-C13F51F0A4C1}"/>
    <cellStyle name="Comma 2 2 7" xfId="1111" xr:uid="{00000000-0005-0000-0000-0000A3010000}"/>
    <cellStyle name="Comma 2 2 7 2" xfId="1898" xr:uid="{00000000-0005-0000-0000-0000A4010000}"/>
    <cellStyle name="Comma 2 2 7 2 2" xfId="4142" xr:uid="{00000000-0005-0000-0000-0000A5010000}"/>
    <cellStyle name="Comma 2 2 7 2 2 2" xfId="8161" xr:uid="{88C405FE-A4A4-40B3-9DAB-50769239D700}"/>
    <cellStyle name="Comma 2 2 7 2 2 3" xfId="12100" xr:uid="{8AB56CA5-8DA0-4DA6-9AED-643FED0597F3}"/>
    <cellStyle name="Comma 2 2 7 2 3" xfId="6201" xr:uid="{CC71B4BB-B1A2-41F3-8D16-F036EC834BC0}"/>
    <cellStyle name="Comma 2 2 7 2 4" xfId="10140" xr:uid="{B9F0DC59-2C02-4D74-A4D2-07FB10D10745}"/>
    <cellStyle name="Comma 2 2 7 3" xfId="2622" xr:uid="{00000000-0005-0000-0000-0000A6010000}"/>
    <cellStyle name="Comma 2 2 7 3 2" xfId="4866" xr:uid="{00000000-0005-0000-0000-0000A7010000}"/>
    <cellStyle name="Comma 2 2 7 3 2 2" xfId="8814" xr:uid="{72A2FF7A-8C19-412C-AF23-72D88CD11569}"/>
    <cellStyle name="Comma 2 2 7 3 2 3" xfId="12753" xr:uid="{7E10B9F3-CE17-4B4C-9F9A-29DFEE58C422}"/>
    <cellStyle name="Comma 2 2 7 3 3" xfId="6854" xr:uid="{A62410C9-1DD1-420D-A944-88ECB24F08EC}"/>
    <cellStyle name="Comma 2 2 7 3 4" xfId="10793" xr:uid="{AAD03835-05B6-4048-9AC3-F06542D1E2BE}"/>
    <cellStyle name="Comma 2 2 7 4" xfId="3356" xr:uid="{00000000-0005-0000-0000-0000A8010000}"/>
    <cellStyle name="Comma 2 2 7 4 2" xfId="7508" xr:uid="{02437276-2748-4090-9848-1DC8F037E106}"/>
    <cellStyle name="Comma 2 2 7 4 3" xfId="11447" xr:uid="{0C4A91DF-C184-4721-A59F-A1D45C5EF62A}"/>
    <cellStyle name="Comma 2 2 7 5" xfId="5548" xr:uid="{CE75859A-8DC3-4630-9E2A-FD4AC48555F7}"/>
    <cellStyle name="Comma 2 2 7 6" xfId="9487" xr:uid="{B3E07D24-8F02-4F80-B55F-2F54C51D1145}"/>
    <cellStyle name="Comma 2 2 8" xfId="1327" xr:uid="{00000000-0005-0000-0000-0000A9010000}"/>
    <cellStyle name="Comma 2 2 8 2" xfId="3571" xr:uid="{00000000-0005-0000-0000-0000AA010000}"/>
    <cellStyle name="Comma 2 2 8 2 2" xfId="7713" xr:uid="{B6BDCFD3-1CF1-4DA2-B53C-2297E54E65B1}"/>
    <cellStyle name="Comma 2 2 8 2 3" xfId="11652" xr:uid="{4CB0FEED-FBA1-4DE5-9E6D-C77E655642C8}"/>
    <cellStyle name="Comma 2 2 8 3" xfId="5753" xr:uid="{7B5988A6-CD9B-4B3C-AD46-EC3092A8DD65}"/>
    <cellStyle name="Comma 2 2 8 4" xfId="9692" xr:uid="{B735E9D8-F02C-42CC-AECF-F79623A972E0}"/>
    <cellStyle name="Comma 2 2 9" xfId="2113" xr:uid="{00000000-0005-0000-0000-0000AB010000}"/>
    <cellStyle name="Comma 2 2 9 2" xfId="4357" xr:uid="{00000000-0005-0000-0000-0000AC010000}"/>
    <cellStyle name="Comma 2 2 9 2 2" xfId="8366" xr:uid="{951D89AB-80C8-4F81-9D7C-3DBDD03B995A}"/>
    <cellStyle name="Comma 2 2 9 2 3" xfId="12305" xr:uid="{9F12A9F2-FD1F-4C7B-B275-546EF83F0702}"/>
    <cellStyle name="Comma 2 2 9 3" xfId="6406" xr:uid="{38E7461D-AC2D-44B5-A00B-4475F5306BF6}"/>
    <cellStyle name="Comma 2 2 9 4" xfId="10345" xr:uid="{2811C3B2-2421-4930-B403-E226242D2FE5}"/>
    <cellStyle name="Comma 2 20" xfId="79" xr:uid="{00000000-0005-0000-0000-0000AD010000}"/>
    <cellStyle name="Comma 2 20 2" xfId="891" xr:uid="{00000000-0005-0000-0000-0000AE010000}"/>
    <cellStyle name="Comma 2 20 2 2" xfId="1679" xr:uid="{00000000-0005-0000-0000-0000AF010000}"/>
    <cellStyle name="Comma 2 20 2 2 2" xfId="3923" xr:uid="{00000000-0005-0000-0000-0000B0010000}"/>
    <cellStyle name="Comma 2 20 2 2 2 2" xfId="7950" xr:uid="{90436BF7-45B4-40D0-8D19-D55250C7FC2B}"/>
    <cellStyle name="Comma 2 20 2 2 2 3" xfId="11889" xr:uid="{5909FD7E-2B0E-4FAC-8ECE-8C1E1D65F0C5}"/>
    <cellStyle name="Comma 2 20 2 2 3" xfId="5990" xr:uid="{A06C229E-9428-4745-9DBC-9E742EE0F683}"/>
    <cellStyle name="Comma 2 20 2 2 4" xfId="9929" xr:uid="{D5271FF9-716A-4F23-BD1F-D1F2BC79E8BB}"/>
    <cellStyle name="Comma 2 20 2 3" xfId="2403" xr:uid="{00000000-0005-0000-0000-0000B1010000}"/>
    <cellStyle name="Comma 2 20 2 3 2" xfId="4647" xr:uid="{00000000-0005-0000-0000-0000B2010000}"/>
    <cellStyle name="Comma 2 20 2 3 2 2" xfId="8603" xr:uid="{8CCAAE8A-F593-4815-9D1B-495501D9B762}"/>
    <cellStyle name="Comma 2 20 2 3 2 3" xfId="12542" xr:uid="{3E3FA599-7AF0-4009-A664-2D917EC69CA4}"/>
    <cellStyle name="Comma 2 20 2 3 3" xfId="6643" xr:uid="{B682780F-C752-47B0-A4C4-36B90CD17314}"/>
    <cellStyle name="Comma 2 20 2 3 4" xfId="10582" xr:uid="{A7A2DF89-198C-4101-A7D2-6885CA1FEBD4}"/>
    <cellStyle name="Comma 2 20 2 4" xfId="3137" xr:uid="{00000000-0005-0000-0000-0000B3010000}"/>
    <cellStyle name="Comma 2 20 2 4 2" xfId="7297" xr:uid="{F2F98F05-EEEB-4BCD-A6AC-47BEE401F56C}"/>
    <cellStyle name="Comma 2 20 2 4 3" xfId="11236" xr:uid="{8C32AF96-3D4B-4267-829A-85201AB9333C}"/>
    <cellStyle name="Comma 2 20 2 5" xfId="5337" xr:uid="{C9AA9E44-DFCB-4860-8C8B-61B5F8A24B7F}"/>
    <cellStyle name="Comma 2 20 2 6" xfId="9276" xr:uid="{28BB9178-F456-46DF-814A-6938C7AF2598}"/>
    <cellStyle name="Comma 2 20 3" xfId="1144" xr:uid="{00000000-0005-0000-0000-0000B4010000}"/>
    <cellStyle name="Comma 2 20 3 2" xfId="1931" xr:uid="{00000000-0005-0000-0000-0000B5010000}"/>
    <cellStyle name="Comma 2 20 3 2 2" xfId="4175" xr:uid="{00000000-0005-0000-0000-0000B6010000}"/>
    <cellStyle name="Comma 2 20 3 2 2 2" xfId="8194" xr:uid="{9C41ADD2-CA07-42FB-993B-890EB8D4D3A3}"/>
    <cellStyle name="Comma 2 20 3 2 2 3" xfId="12133" xr:uid="{B9A21F66-F439-4B46-8451-9657A2444047}"/>
    <cellStyle name="Comma 2 20 3 2 3" xfId="6234" xr:uid="{C16DA688-CA17-4A26-996A-E9C2B61F03CF}"/>
    <cellStyle name="Comma 2 20 3 2 4" xfId="10173" xr:uid="{B9666C50-5789-48A2-9203-5936D23EF113}"/>
    <cellStyle name="Comma 2 20 3 3" xfId="2655" xr:uid="{00000000-0005-0000-0000-0000B7010000}"/>
    <cellStyle name="Comma 2 20 3 3 2" xfId="4899" xr:uid="{00000000-0005-0000-0000-0000B8010000}"/>
    <cellStyle name="Comma 2 20 3 3 2 2" xfId="8847" xr:uid="{594203D0-2A33-4A27-808B-363C8DAF997E}"/>
    <cellStyle name="Comma 2 20 3 3 2 3" xfId="12786" xr:uid="{E2BFB8E0-4F67-49C5-AD33-0CB47F3345B2}"/>
    <cellStyle name="Comma 2 20 3 3 3" xfId="6887" xr:uid="{38A833B4-25C3-4771-A1F7-64F526819A37}"/>
    <cellStyle name="Comma 2 20 3 3 4" xfId="10826" xr:uid="{C77D1FC5-85ED-4A41-A1FF-38FF965FBB76}"/>
    <cellStyle name="Comma 2 20 3 4" xfId="3389" xr:uid="{00000000-0005-0000-0000-0000B9010000}"/>
    <cellStyle name="Comma 2 20 3 4 2" xfId="7541" xr:uid="{67992638-EF7D-48AC-BD5F-F0505304DD93}"/>
    <cellStyle name="Comma 2 20 3 4 3" xfId="11480" xr:uid="{D0186E55-9872-4646-9DDC-5A22C27FAAD6}"/>
    <cellStyle name="Comma 2 20 3 5" xfId="5581" xr:uid="{20F4892C-7DF6-4910-8AB4-2680B4A9FB4A}"/>
    <cellStyle name="Comma 2 20 3 6" xfId="9520" xr:uid="{4B01F1A8-437E-4216-8B70-A430678987FC}"/>
    <cellStyle name="Comma 2 20 4" xfId="1359" xr:uid="{00000000-0005-0000-0000-0000BA010000}"/>
    <cellStyle name="Comma 2 20 4 2" xfId="3603" xr:uid="{00000000-0005-0000-0000-0000BB010000}"/>
    <cellStyle name="Comma 2 20 4 2 2" xfId="7745" xr:uid="{817B58C0-8E30-49EF-8E55-845D13AB7016}"/>
    <cellStyle name="Comma 2 20 4 2 3" xfId="11684" xr:uid="{F36390F0-9FE5-4BDA-8752-AA34B574ED0F}"/>
    <cellStyle name="Comma 2 20 4 3" xfId="5785" xr:uid="{828CBDE9-750F-4EED-B80C-4C3C32281B75}"/>
    <cellStyle name="Comma 2 20 4 4" xfId="9724" xr:uid="{B40D3714-5864-4728-B48B-316813F4034E}"/>
    <cellStyle name="Comma 2 20 5" xfId="2145" xr:uid="{00000000-0005-0000-0000-0000BC010000}"/>
    <cellStyle name="Comma 2 20 5 2" xfId="4389" xr:uid="{00000000-0005-0000-0000-0000BD010000}"/>
    <cellStyle name="Comma 2 20 5 2 2" xfId="8398" xr:uid="{F060CC32-6C03-4336-AA12-71F899E0D760}"/>
    <cellStyle name="Comma 2 20 5 2 3" xfId="12337" xr:uid="{5D270A57-F38C-4C8C-A942-976A116449B7}"/>
    <cellStyle name="Comma 2 20 5 3" xfId="6438" xr:uid="{F4B52354-DB34-49CD-84D9-9313262859B2}"/>
    <cellStyle name="Comma 2 20 5 4" xfId="10377" xr:uid="{77D835CC-3301-42CB-B01A-717EAD884F97}"/>
    <cellStyle name="Comma 2 20 6" xfId="2869" xr:uid="{00000000-0005-0000-0000-0000BE010000}"/>
    <cellStyle name="Comma 2 20 6 2" xfId="7091" xr:uid="{00248A04-759A-498A-8B5B-9716DB2D01DE}"/>
    <cellStyle name="Comma 2 20 6 3" xfId="11030" xr:uid="{2A01D089-68B7-4FE3-87DE-0EF1AA142BB9}"/>
    <cellStyle name="Comma 2 20 7" xfId="5132" xr:uid="{2D18D33E-6407-489D-B513-6A83750DF3E2}"/>
    <cellStyle name="Comma 2 20 8" xfId="9071" xr:uid="{5C6E4C39-C118-4D37-871D-54F9F42134EE}"/>
    <cellStyle name="Comma 2 21" xfId="80" xr:uid="{00000000-0005-0000-0000-0000BF010000}"/>
    <cellStyle name="Comma 2 21 2" xfId="892" xr:uid="{00000000-0005-0000-0000-0000C0010000}"/>
    <cellStyle name="Comma 2 21 2 2" xfId="1680" xr:uid="{00000000-0005-0000-0000-0000C1010000}"/>
    <cellStyle name="Comma 2 21 2 2 2" xfId="3924" xr:uid="{00000000-0005-0000-0000-0000C2010000}"/>
    <cellStyle name="Comma 2 21 2 2 2 2" xfId="7951" xr:uid="{BC816461-339D-409F-844B-AC334A7D033D}"/>
    <cellStyle name="Comma 2 21 2 2 2 3" xfId="11890" xr:uid="{648DDF99-82D8-4493-BD38-089D4EDB544C}"/>
    <cellStyle name="Comma 2 21 2 2 3" xfId="5991" xr:uid="{782823A7-B300-406F-AD97-4E977E3FD7F6}"/>
    <cellStyle name="Comma 2 21 2 2 4" xfId="9930" xr:uid="{FF98ECE0-051A-4AF9-BF7A-BC6DE0DED8E1}"/>
    <cellStyle name="Comma 2 21 2 3" xfId="2404" xr:uid="{00000000-0005-0000-0000-0000C3010000}"/>
    <cellStyle name="Comma 2 21 2 3 2" xfId="4648" xr:uid="{00000000-0005-0000-0000-0000C4010000}"/>
    <cellStyle name="Comma 2 21 2 3 2 2" xfId="8604" xr:uid="{A69E6FD0-DD2D-4590-93C0-282998BC4B90}"/>
    <cellStyle name="Comma 2 21 2 3 2 3" xfId="12543" xr:uid="{D06A71AB-44BC-4EDA-B5CF-B2B9095C14BB}"/>
    <cellStyle name="Comma 2 21 2 3 3" xfId="6644" xr:uid="{2DA1CDF7-0D60-4700-97B9-8EDB3880D33B}"/>
    <cellStyle name="Comma 2 21 2 3 4" xfId="10583" xr:uid="{8F9A58EB-CB07-48AC-81C5-14B887AF9213}"/>
    <cellStyle name="Comma 2 21 2 4" xfId="3138" xr:uid="{00000000-0005-0000-0000-0000C5010000}"/>
    <cellStyle name="Comma 2 21 2 4 2" xfId="7298" xr:uid="{224D1D4E-365A-44DC-AE26-6050E53ED632}"/>
    <cellStyle name="Comma 2 21 2 4 3" xfId="11237" xr:uid="{82F120E4-6A95-4AD0-B1A2-85692042A5B2}"/>
    <cellStyle name="Comma 2 21 2 5" xfId="5338" xr:uid="{03C3395C-0527-42A9-A353-10212D92EA4A}"/>
    <cellStyle name="Comma 2 21 2 6" xfId="9277" xr:uid="{0AB1B56E-1E84-4E15-8072-F2B04615B95B}"/>
    <cellStyle name="Comma 2 21 3" xfId="1145" xr:uid="{00000000-0005-0000-0000-0000C6010000}"/>
    <cellStyle name="Comma 2 21 3 2" xfId="1932" xr:uid="{00000000-0005-0000-0000-0000C7010000}"/>
    <cellStyle name="Comma 2 21 3 2 2" xfId="4176" xr:uid="{00000000-0005-0000-0000-0000C8010000}"/>
    <cellStyle name="Comma 2 21 3 2 2 2" xfId="8195" xr:uid="{4F236FF1-3829-4D77-8870-3D60309BEA95}"/>
    <cellStyle name="Comma 2 21 3 2 2 3" xfId="12134" xr:uid="{8A5D6A05-CDFC-46FD-A810-42DA9BFD15C5}"/>
    <cellStyle name="Comma 2 21 3 2 3" xfId="6235" xr:uid="{581BE67C-B2DB-4BCC-A5F1-C6A00DE845CA}"/>
    <cellStyle name="Comma 2 21 3 2 4" xfId="10174" xr:uid="{A33C9268-A57F-47A9-90B1-2DD190090D52}"/>
    <cellStyle name="Comma 2 21 3 3" xfId="2656" xr:uid="{00000000-0005-0000-0000-0000C9010000}"/>
    <cellStyle name="Comma 2 21 3 3 2" xfId="4900" xr:uid="{00000000-0005-0000-0000-0000CA010000}"/>
    <cellStyle name="Comma 2 21 3 3 2 2" xfId="8848" xr:uid="{FECB8CE7-A5F0-4949-855A-05CF38958E3A}"/>
    <cellStyle name="Comma 2 21 3 3 2 3" xfId="12787" xr:uid="{EEB6E655-1B63-4B8E-A0F5-691F658B37D9}"/>
    <cellStyle name="Comma 2 21 3 3 3" xfId="6888" xr:uid="{B8B81F5A-ED86-4E14-969A-12F73E37030B}"/>
    <cellStyle name="Comma 2 21 3 3 4" xfId="10827" xr:uid="{D27CC40E-6DFC-4F67-A835-5A2623EE9880}"/>
    <cellStyle name="Comma 2 21 3 4" xfId="3390" xr:uid="{00000000-0005-0000-0000-0000CB010000}"/>
    <cellStyle name="Comma 2 21 3 4 2" xfId="7542" xr:uid="{2280B799-C58C-41A0-A920-688031B387A3}"/>
    <cellStyle name="Comma 2 21 3 4 3" xfId="11481" xr:uid="{D1112221-086D-4DC5-B222-43EC9E086607}"/>
    <cellStyle name="Comma 2 21 3 5" xfId="5582" xr:uid="{688B4B42-3B21-4672-8BA0-04E6C6E3F036}"/>
    <cellStyle name="Comma 2 21 3 6" xfId="9521" xr:uid="{C4572650-A197-4E74-BC96-F9642C102CC3}"/>
    <cellStyle name="Comma 2 21 4" xfId="1360" xr:uid="{00000000-0005-0000-0000-0000CC010000}"/>
    <cellStyle name="Comma 2 21 4 2" xfId="3604" xr:uid="{00000000-0005-0000-0000-0000CD010000}"/>
    <cellStyle name="Comma 2 21 4 2 2" xfId="7746" xr:uid="{9454BA62-9F0D-4344-8754-4A8865225828}"/>
    <cellStyle name="Comma 2 21 4 2 3" xfId="11685" xr:uid="{ABD77518-853B-4C5B-B6BA-9D4FACFDB32D}"/>
    <cellStyle name="Comma 2 21 4 3" xfId="5786" xr:uid="{66EAFE38-2EF0-4E34-8E75-CF99D0C034E4}"/>
    <cellStyle name="Comma 2 21 4 4" xfId="9725" xr:uid="{20C17913-A12C-413A-B541-936AAA3690A5}"/>
    <cellStyle name="Comma 2 21 5" xfId="2146" xr:uid="{00000000-0005-0000-0000-0000CE010000}"/>
    <cellStyle name="Comma 2 21 5 2" xfId="4390" xr:uid="{00000000-0005-0000-0000-0000CF010000}"/>
    <cellStyle name="Comma 2 21 5 2 2" xfId="8399" xr:uid="{CC3F5868-963C-4C1E-BE13-E272317F3847}"/>
    <cellStyle name="Comma 2 21 5 2 3" xfId="12338" xr:uid="{2B68F186-B4AC-4280-8E64-BE4079C8E7E2}"/>
    <cellStyle name="Comma 2 21 5 3" xfId="6439" xr:uid="{373C5B88-4A77-4DF5-BE14-8FF44E8BE93E}"/>
    <cellStyle name="Comma 2 21 5 4" xfId="10378" xr:uid="{DD9DE0B8-95F9-48D7-A2E5-DBAAF2378A0A}"/>
    <cellStyle name="Comma 2 21 6" xfId="2870" xr:uid="{00000000-0005-0000-0000-0000D0010000}"/>
    <cellStyle name="Comma 2 21 6 2" xfId="7092" xr:uid="{8E42ED5A-68C6-4343-9C85-E5F28E8F2C97}"/>
    <cellStyle name="Comma 2 21 6 3" xfId="11031" xr:uid="{F43CE006-A386-41C1-9E74-9F0E61BF798D}"/>
    <cellStyle name="Comma 2 21 7" xfId="5133" xr:uid="{89D701CF-2DEB-4B5D-AEF2-4EAC54534E1E}"/>
    <cellStyle name="Comma 2 21 8" xfId="9072" xr:uid="{8210E76D-3F08-461E-80B4-2288BC6EB756}"/>
    <cellStyle name="Comma 2 22" xfId="81" xr:uid="{00000000-0005-0000-0000-0000D1010000}"/>
    <cellStyle name="Comma 2 22 2" xfId="893" xr:uid="{00000000-0005-0000-0000-0000D2010000}"/>
    <cellStyle name="Comma 2 22 2 2" xfId="1681" xr:uid="{00000000-0005-0000-0000-0000D3010000}"/>
    <cellStyle name="Comma 2 22 2 2 2" xfId="3925" xr:uid="{00000000-0005-0000-0000-0000D4010000}"/>
    <cellStyle name="Comma 2 22 2 2 2 2" xfId="7952" xr:uid="{C2FC991D-9234-4CB5-B6F0-8D740F219397}"/>
    <cellStyle name="Comma 2 22 2 2 2 3" xfId="11891" xr:uid="{89952B3A-57E2-4032-B580-C116475172EA}"/>
    <cellStyle name="Comma 2 22 2 2 3" xfId="5992" xr:uid="{46724AA5-34C8-46F1-BCC2-29F5B55A58E3}"/>
    <cellStyle name="Comma 2 22 2 2 4" xfId="9931" xr:uid="{D1031301-43AC-4A95-8055-DE2E40ECEB99}"/>
    <cellStyle name="Comma 2 22 2 3" xfId="2405" xr:uid="{00000000-0005-0000-0000-0000D5010000}"/>
    <cellStyle name="Comma 2 22 2 3 2" xfId="4649" xr:uid="{00000000-0005-0000-0000-0000D6010000}"/>
    <cellStyle name="Comma 2 22 2 3 2 2" xfId="8605" xr:uid="{9BFB4B1B-038A-4A7E-9704-4BE96405AB19}"/>
    <cellStyle name="Comma 2 22 2 3 2 3" xfId="12544" xr:uid="{FEA7CDB7-9278-4412-8DED-AD340AC3233D}"/>
    <cellStyle name="Comma 2 22 2 3 3" xfId="6645" xr:uid="{C41F55BD-F496-4FF9-8891-2F010B5470DA}"/>
    <cellStyle name="Comma 2 22 2 3 4" xfId="10584" xr:uid="{F360162B-898D-4700-A7C1-7E754330EA43}"/>
    <cellStyle name="Comma 2 22 2 4" xfId="3139" xr:uid="{00000000-0005-0000-0000-0000D7010000}"/>
    <cellStyle name="Comma 2 22 2 4 2" xfId="7299" xr:uid="{11E5907C-3D1E-4FF9-B891-4A11D852E116}"/>
    <cellStyle name="Comma 2 22 2 4 3" xfId="11238" xr:uid="{B248B923-6D2F-40CB-895E-46F4BE129855}"/>
    <cellStyle name="Comma 2 22 2 5" xfId="5339" xr:uid="{7BAF9324-AD7E-4BEE-BD65-E3DD9B18CDF0}"/>
    <cellStyle name="Comma 2 22 2 6" xfId="9278" xr:uid="{3701C4E4-D8A5-440B-B3B4-A523B068E815}"/>
    <cellStyle name="Comma 2 22 3" xfId="1146" xr:uid="{00000000-0005-0000-0000-0000D8010000}"/>
    <cellStyle name="Comma 2 22 3 2" xfId="1933" xr:uid="{00000000-0005-0000-0000-0000D9010000}"/>
    <cellStyle name="Comma 2 22 3 2 2" xfId="4177" xr:uid="{00000000-0005-0000-0000-0000DA010000}"/>
    <cellStyle name="Comma 2 22 3 2 2 2" xfId="8196" xr:uid="{EEE3ED2D-28AD-4C6F-81FE-75169E655962}"/>
    <cellStyle name="Comma 2 22 3 2 2 3" xfId="12135" xr:uid="{DB338DA2-FE46-473C-B9B6-E56173A16C5A}"/>
    <cellStyle name="Comma 2 22 3 2 3" xfId="6236" xr:uid="{AE627923-B36C-4DCE-90EE-6A2E17439F82}"/>
    <cellStyle name="Comma 2 22 3 2 4" xfId="10175" xr:uid="{27E9CFEC-2036-4ADB-9206-F00A35390280}"/>
    <cellStyle name="Comma 2 22 3 3" xfId="2657" xr:uid="{00000000-0005-0000-0000-0000DB010000}"/>
    <cellStyle name="Comma 2 22 3 3 2" xfId="4901" xr:uid="{00000000-0005-0000-0000-0000DC010000}"/>
    <cellStyle name="Comma 2 22 3 3 2 2" xfId="8849" xr:uid="{6A10EFF1-F90D-46FE-8DDB-D01EE6DD5160}"/>
    <cellStyle name="Comma 2 22 3 3 2 3" xfId="12788" xr:uid="{AA3E39E2-14AE-4347-A0D4-733190655130}"/>
    <cellStyle name="Comma 2 22 3 3 3" xfId="6889" xr:uid="{792B87A9-C926-46F5-997D-1F8BADE4661A}"/>
    <cellStyle name="Comma 2 22 3 3 4" xfId="10828" xr:uid="{6C4B1C47-8CD0-431F-9AEF-C942588B16EF}"/>
    <cellStyle name="Comma 2 22 3 4" xfId="3391" xr:uid="{00000000-0005-0000-0000-0000DD010000}"/>
    <cellStyle name="Comma 2 22 3 4 2" xfId="7543" xr:uid="{6C739E3C-EC6B-47B0-AD67-6D63C0BD0B76}"/>
    <cellStyle name="Comma 2 22 3 4 3" xfId="11482" xr:uid="{98B669EE-83EC-48A0-9158-4DDDE72B3173}"/>
    <cellStyle name="Comma 2 22 3 5" xfId="5583" xr:uid="{708584D4-268A-490D-97C6-0283ADBCA2EF}"/>
    <cellStyle name="Comma 2 22 3 6" xfId="9522" xr:uid="{EF59EA5B-1EF7-480A-BDE2-AF0450551420}"/>
    <cellStyle name="Comma 2 22 4" xfId="1361" xr:uid="{00000000-0005-0000-0000-0000DE010000}"/>
    <cellStyle name="Comma 2 22 4 2" xfId="3605" xr:uid="{00000000-0005-0000-0000-0000DF010000}"/>
    <cellStyle name="Comma 2 22 4 2 2" xfId="7747" xr:uid="{579430D0-FC08-4271-A92D-E89732ACAD70}"/>
    <cellStyle name="Comma 2 22 4 2 3" xfId="11686" xr:uid="{31AEE1BF-6A87-477F-BD92-94FE04D26BB9}"/>
    <cellStyle name="Comma 2 22 4 3" xfId="5787" xr:uid="{DDBE116D-D944-4CB7-85D7-0CAC502B3CA7}"/>
    <cellStyle name="Comma 2 22 4 4" xfId="9726" xr:uid="{6D18265C-AAF6-439E-8692-6D06FD7ED646}"/>
    <cellStyle name="Comma 2 22 5" xfId="2147" xr:uid="{00000000-0005-0000-0000-0000E0010000}"/>
    <cellStyle name="Comma 2 22 5 2" xfId="4391" xr:uid="{00000000-0005-0000-0000-0000E1010000}"/>
    <cellStyle name="Comma 2 22 5 2 2" xfId="8400" xr:uid="{EE3D6E79-F6F4-43F2-B869-7290BA83A719}"/>
    <cellStyle name="Comma 2 22 5 2 3" xfId="12339" xr:uid="{1E3AA765-B7BC-4B1D-8FDD-A7BC1BD2A0E0}"/>
    <cellStyle name="Comma 2 22 5 3" xfId="6440" xr:uid="{A0E36D71-C8E3-4C3B-962A-C24F07D8ED2E}"/>
    <cellStyle name="Comma 2 22 5 4" xfId="10379" xr:uid="{9133B093-7EDF-4AD4-A531-499A34AFC553}"/>
    <cellStyle name="Comma 2 22 6" xfId="2871" xr:uid="{00000000-0005-0000-0000-0000E2010000}"/>
    <cellStyle name="Comma 2 22 6 2" xfId="7093" xr:uid="{BA2EE20A-75C4-4034-AD3E-FD161F56F1DA}"/>
    <cellStyle name="Comma 2 22 6 3" xfId="11032" xr:uid="{D19B21F4-93EB-4CC2-9646-DC76BFC29992}"/>
    <cellStyle name="Comma 2 22 7" xfId="5134" xr:uid="{5DA3BF3B-A913-4B68-B9F7-2FF8E20B9D22}"/>
    <cellStyle name="Comma 2 22 8" xfId="9073" xr:uid="{5B717581-82EF-4B8E-A23F-44B9CEA38EC3}"/>
    <cellStyle name="Comma 2 23" xfId="82" xr:uid="{00000000-0005-0000-0000-0000E3010000}"/>
    <cellStyle name="Comma 2 23 2" xfId="894" xr:uid="{00000000-0005-0000-0000-0000E4010000}"/>
    <cellStyle name="Comma 2 23 2 2" xfId="1682" xr:uid="{00000000-0005-0000-0000-0000E5010000}"/>
    <cellStyle name="Comma 2 23 2 2 2" xfId="3926" xr:uid="{00000000-0005-0000-0000-0000E6010000}"/>
    <cellStyle name="Comma 2 23 2 2 2 2" xfId="7953" xr:uid="{BD580058-BAA9-435E-B656-36B152ED5F7C}"/>
    <cellStyle name="Comma 2 23 2 2 2 3" xfId="11892" xr:uid="{67EA38EE-7C77-43EC-9BCC-7560DD07B585}"/>
    <cellStyle name="Comma 2 23 2 2 3" xfId="5993" xr:uid="{3F787079-3446-4DBE-857F-AC69D147369D}"/>
    <cellStyle name="Comma 2 23 2 2 4" xfId="9932" xr:uid="{1588177A-48C0-4362-9E71-408579250FAC}"/>
    <cellStyle name="Comma 2 23 2 3" xfId="2406" xr:uid="{00000000-0005-0000-0000-0000E7010000}"/>
    <cellStyle name="Comma 2 23 2 3 2" xfId="4650" xr:uid="{00000000-0005-0000-0000-0000E8010000}"/>
    <cellStyle name="Comma 2 23 2 3 2 2" xfId="8606" xr:uid="{A5C314DF-A028-4202-A895-9E4E133EEC3D}"/>
    <cellStyle name="Comma 2 23 2 3 2 3" xfId="12545" xr:uid="{2214E157-D4FD-4B3D-935B-5D4498738918}"/>
    <cellStyle name="Comma 2 23 2 3 3" xfId="6646" xr:uid="{BB8351A6-DA5E-4D0A-9258-334AC2479E1D}"/>
    <cellStyle name="Comma 2 23 2 3 4" xfId="10585" xr:uid="{EC169AA0-38CC-4BE1-A28F-C7090A8CB6A7}"/>
    <cellStyle name="Comma 2 23 2 4" xfId="3140" xr:uid="{00000000-0005-0000-0000-0000E9010000}"/>
    <cellStyle name="Comma 2 23 2 4 2" xfId="7300" xr:uid="{17A3CDFF-01C4-4B91-8E6D-750FE5BF6B87}"/>
    <cellStyle name="Comma 2 23 2 4 3" xfId="11239" xr:uid="{09DD895F-A546-4638-B13F-432AF11C5FD4}"/>
    <cellStyle name="Comma 2 23 2 5" xfId="5340" xr:uid="{073B6927-51BD-43F6-BC58-09586C3EE2D8}"/>
    <cellStyle name="Comma 2 23 2 6" xfId="9279" xr:uid="{3D8CB9C2-46AA-4FD6-80D2-779E6AC404D4}"/>
    <cellStyle name="Comma 2 23 3" xfId="1147" xr:uid="{00000000-0005-0000-0000-0000EA010000}"/>
    <cellStyle name="Comma 2 23 3 2" xfId="1934" xr:uid="{00000000-0005-0000-0000-0000EB010000}"/>
    <cellStyle name="Comma 2 23 3 2 2" xfId="4178" xr:uid="{00000000-0005-0000-0000-0000EC010000}"/>
    <cellStyle name="Comma 2 23 3 2 2 2" xfId="8197" xr:uid="{6E4F1A3A-3D7C-49DB-9BAD-E8AFCAB99FCF}"/>
    <cellStyle name="Comma 2 23 3 2 2 3" xfId="12136" xr:uid="{0209C894-455A-4E0D-A12B-2113373FF2A4}"/>
    <cellStyle name="Comma 2 23 3 2 3" xfId="6237" xr:uid="{F0DB9AEC-4022-4CF1-B0BC-4249605E34AB}"/>
    <cellStyle name="Comma 2 23 3 2 4" xfId="10176" xr:uid="{936B69C3-38D4-430C-BE0B-73495151DF24}"/>
    <cellStyle name="Comma 2 23 3 3" xfId="2658" xr:uid="{00000000-0005-0000-0000-0000ED010000}"/>
    <cellStyle name="Comma 2 23 3 3 2" xfId="4902" xr:uid="{00000000-0005-0000-0000-0000EE010000}"/>
    <cellStyle name="Comma 2 23 3 3 2 2" xfId="8850" xr:uid="{9EAC23E3-EB04-48DC-9986-E6BBB5A0FCB6}"/>
    <cellStyle name="Comma 2 23 3 3 2 3" xfId="12789" xr:uid="{4A5B4703-ABB3-4B45-B14D-E0D7BA289739}"/>
    <cellStyle name="Comma 2 23 3 3 3" xfId="6890" xr:uid="{24A03972-1376-4E89-A5EB-8629CAAC9079}"/>
    <cellStyle name="Comma 2 23 3 3 4" xfId="10829" xr:uid="{25C28418-6608-4088-8CDE-E703EB7203DE}"/>
    <cellStyle name="Comma 2 23 3 4" xfId="3392" xr:uid="{00000000-0005-0000-0000-0000EF010000}"/>
    <cellStyle name="Comma 2 23 3 4 2" xfId="7544" xr:uid="{54734AB0-270E-4F19-9F00-E5AF718B0C66}"/>
    <cellStyle name="Comma 2 23 3 4 3" xfId="11483" xr:uid="{E6A23268-332C-490A-A3B5-28234438B832}"/>
    <cellStyle name="Comma 2 23 3 5" xfId="5584" xr:uid="{613F2D7D-309A-4703-91F3-494443323FCE}"/>
    <cellStyle name="Comma 2 23 3 6" xfId="9523" xr:uid="{FB0E0C31-CA32-49D3-82C7-7F17294C2CE5}"/>
    <cellStyle name="Comma 2 23 4" xfId="1362" xr:uid="{00000000-0005-0000-0000-0000F0010000}"/>
    <cellStyle name="Comma 2 23 4 2" xfId="3606" xr:uid="{00000000-0005-0000-0000-0000F1010000}"/>
    <cellStyle name="Comma 2 23 4 2 2" xfId="7748" xr:uid="{DDA1145B-16D4-4655-A0C3-7A6738A57E87}"/>
    <cellStyle name="Comma 2 23 4 2 3" xfId="11687" xr:uid="{EB3FEB7B-A44B-44B7-B5BC-D1F40FDC47EA}"/>
    <cellStyle name="Comma 2 23 4 3" xfId="5788" xr:uid="{C8B46CB8-2C5B-49BD-B406-53E9ED686382}"/>
    <cellStyle name="Comma 2 23 4 4" xfId="9727" xr:uid="{CD964BA7-F67C-4418-BDCE-A5478BE477F3}"/>
    <cellStyle name="Comma 2 23 5" xfId="2148" xr:uid="{00000000-0005-0000-0000-0000F2010000}"/>
    <cellStyle name="Comma 2 23 5 2" xfId="4392" xr:uid="{00000000-0005-0000-0000-0000F3010000}"/>
    <cellStyle name="Comma 2 23 5 2 2" xfId="8401" xr:uid="{CD099A68-07E9-4DBA-BBD6-6165C26A2AA8}"/>
    <cellStyle name="Comma 2 23 5 2 3" xfId="12340" xr:uid="{7461984C-6088-4A3B-9CD8-A0DD265B007C}"/>
    <cellStyle name="Comma 2 23 5 3" xfId="6441" xr:uid="{A334C1F4-367A-4E7C-A390-7048DF081E1C}"/>
    <cellStyle name="Comma 2 23 5 4" xfId="10380" xr:uid="{E894337C-8231-452B-8244-15716047C105}"/>
    <cellStyle name="Comma 2 23 6" xfId="2872" xr:uid="{00000000-0005-0000-0000-0000F4010000}"/>
    <cellStyle name="Comma 2 23 6 2" xfId="7094" xr:uid="{6C910F4D-4288-443D-BC59-32438AF59759}"/>
    <cellStyle name="Comma 2 23 6 3" xfId="11033" xr:uid="{97978DF3-B654-46CB-A99B-205417EB6487}"/>
    <cellStyle name="Comma 2 23 7" xfId="5135" xr:uid="{38921D98-F8AE-4370-9CB4-E095A059F2F8}"/>
    <cellStyle name="Comma 2 23 8" xfId="9074" xr:uid="{E7FDBFD9-C0F8-4B93-B59F-3A0031AD1961}"/>
    <cellStyle name="Comma 2 24" xfId="83" xr:uid="{00000000-0005-0000-0000-0000F5010000}"/>
    <cellStyle name="Comma 2 24 2" xfId="895" xr:uid="{00000000-0005-0000-0000-0000F6010000}"/>
    <cellStyle name="Comma 2 24 2 2" xfId="1683" xr:uid="{00000000-0005-0000-0000-0000F7010000}"/>
    <cellStyle name="Comma 2 24 2 2 2" xfId="3927" xr:uid="{00000000-0005-0000-0000-0000F8010000}"/>
    <cellStyle name="Comma 2 24 2 2 2 2" xfId="7954" xr:uid="{A18D0626-8EE3-4889-90E7-56D8998BEFD6}"/>
    <cellStyle name="Comma 2 24 2 2 2 3" xfId="11893" xr:uid="{34F22E18-4094-460C-ADA9-4B350FFD68BE}"/>
    <cellStyle name="Comma 2 24 2 2 3" xfId="5994" xr:uid="{DAA61827-5DF7-4BE3-9F93-63146E35DAC0}"/>
    <cellStyle name="Comma 2 24 2 2 4" xfId="9933" xr:uid="{D1C25E6C-C15B-4207-BB0A-3F097E74E74F}"/>
    <cellStyle name="Comma 2 24 2 3" xfId="2407" xr:uid="{00000000-0005-0000-0000-0000F9010000}"/>
    <cellStyle name="Comma 2 24 2 3 2" xfId="4651" xr:uid="{00000000-0005-0000-0000-0000FA010000}"/>
    <cellStyle name="Comma 2 24 2 3 2 2" xfId="8607" xr:uid="{14DCE01F-FE11-4FC8-A317-5EF4E77B0A97}"/>
    <cellStyle name="Comma 2 24 2 3 2 3" xfId="12546" xr:uid="{B78A05B0-E684-428B-BDF0-40F5A6CA04A8}"/>
    <cellStyle name="Comma 2 24 2 3 3" xfId="6647" xr:uid="{195A26AF-9C1C-4747-9E18-74D2B0B47937}"/>
    <cellStyle name="Comma 2 24 2 3 4" xfId="10586" xr:uid="{4EC6E182-C70E-4CFE-A85F-88ED1B9274A2}"/>
    <cellStyle name="Comma 2 24 2 4" xfId="3141" xr:uid="{00000000-0005-0000-0000-0000FB010000}"/>
    <cellStyle name="Comma 2 24 2 4 2" xfId="7301" xr:uid="{CC146B13-A491-4B54-8B47-EE529B0D3CC9}"/>
    <cellStyle name="Comma 2 24 2 4 3" xfId="11240" xr:uid="{B0729EDA-D073-46C2-8E6B-918D16E5D4CD}"/>
    <cellStyle name="Comma 2 24 2 5" xfId="5341" xr:uid="{4B85713F-CAEF-4651-9E48-50C36B269BF1}"/>
    <cellStyle name="Comma 2 24 2 6" xfId="9280" xr:uid="{D01CE341-C1CE-461D-A725-2D4448BF70E6}"/>
    <cellStyle name="Comma 2 24 3" xfId="1148" xr:uid="{00000000-0005-0000-0000-0000FC010000}"/>
    <cellStyle name="Comma 2 24 3 2" xfId="1935" xr:uid="{00000000-0005-0000-0000-0000FD010000}"/>
    <cellStyle name="Comma 2 24 3 2 2" xfId="4179" xr:uid="{00000000-0005-0000-0000-0000FE010000}"/>
    <cellStyle name="Comma 2 24 3 2 2 2" xfId="8198" xr:uid="{8D35FFF1-657D-44DD-A43F-92CF37CD64A4}"/>
    <cellStyle name="Comma 2 24 3 2 2 3" xfId="12137" xr:uid="{A685792B-0E5F-497F-8486-E280308393F1}"/>
    <cellStyle name="Comma 2 24 3 2 3" xfId="6238" xr:uid="{AA5D56CB-BF07-4F88-B6EC-BA33BBDD92DE}"/>
    <cellStyle name="Comma 2 24 3 2 4" xfId="10177" xr:uid="{1FE595D5-7FFC-4B91-888B-0C9214902842}"/>
    <cellStyle name="Comma 2 24 3 3" xfId="2659" xr:uid="{00000000-0005-0000-0000-0000FF010000}"/>
    <cellStyle name="Comma 2 24 3 3 2" xfId="4903" xr:uid="{00000000-0005-0000-0000-000000020000}"/>
    <cellStyle name="Comma 2 24 3 3 2 2" xfId="8851" xr:uid="{C9C5EEF5-E587-4880-B8D3-1019F201F0F2}"/>
    <cellStyle name="Comma 2 24 3 3 2 3" xfId="12790" xr:uid="{8D7056AF-1034-4EA3-9A97-F87E9478D35E}"/>
    <cellStyle name="Comma 2 24 3 3 3" xfId="6891" xr:uid="{FF58CE39-6B78-400B-B7C9-AE7E47623AD9}"/>
    <cellStyle name="Comma 2 24 3 3 4" xfId="10830" xr:uid="{B98DA9D3-5BBB-430A-B26C-7E88CD342E03}"/>
    <cellStyle name="Comma 2 24 3 4" xfId="3393" xr:uid="{00000000-0005-0000-0000-000001020000}"/>
    <cellStyle name="Comma 2 24 3 4 2" xfId="7545" xr:uid="{9C8E1A33-A3A3-4043-9E04-0AE20DC05A91}"/>
    <cellStyle name="Comma 2 24 3 4 3" xfId="11484" xr:uid="{3AB4ECA4-75B4-4133-8ACF-EA67B30DB2AC}"/>
    <cellStyle name="Comma 2 24 3 5" xfId="5585" xr:uid="{317F54C1-2F0B-488E-8DA7-123EFE6A7EFE}"/>
    <cellStyle name="Comma 2 24 3 6" xfId="9524" xr:uid="{8DFE0191-6ACF-47B8-8410-FB4285319C59}"/>
    <cellStyle name="Comma 2 24 4" xfId="1363" xr:uid="{00000000-0005-0000-0000-000002020000}"/>
    <cellStyle name="Comma 2 24 4 2" xfId="3607" xr:uid="{00000000-0005-0000-0000-000003020000}"/>
    <cellStyle name="Comma 2 24 4 2 2" xfId="7749" xr:uid="{2C70E0A9-C370-47E5-89F4-EBC777174B1B}"/>
    <cellStyle name="Comma 2 24 4 2 3" xfId="11688" xr:uid="{1D549EAB-C6CC-4DFB-B919-223FD86C1C47}"/>
    <cellStyle name="Comma 2 24 4 3" xfId="5789" xr:uid="{22FFD1BD-0C46-4A4E-875A-CD3A47085000}"/>
    <cellStyle name="Comma 2 24 4 4" xfId="9728" xr:uid="{A851FD65-7CA2-4EC6-A3AE-E172DDB19DAF}"/>
    <cellStyle name="Comma 2 24 5" xfId="2149" xr:uid="{00000000-0005-0000-0000-000004020000}"/>
    <cellStyle name="Comma 2 24 5 2" xfId="4393" xr:uid="{00000000-0005-0000-0000-000005020000}"/>
    <cellStyle name="Comma 2 24 5 2 2" xfId="8402" xr:uid="{735F7491-59D9-4C11-8A6E-55306B999E37}"/>
    <cellStyle name="Comma 2 24 5 2 3" xfId="12341" xr:uid="{8526C14D-8DBE-47FB-AF0A-45DC26D47A02}"/>
    <cellStyle name="Comma 2 24 5 3" xfId="6442" xr:uid="{FFEFFD08-93FC-4C67-B965-30F8104C28C6}"/>
    <cellStyle name="Comma 2 24 5 4" xfId="10381" xr:uid="{8F63BA3E-C0B5-46CE-91F4-761C67994E4A}"/>
    <cellStyle name="Comma 2 24 6" xfId="2873" xr:uid="{00000000-0005-0000-0000-000006020000}"/>
    <cellStyle name="Comma 2 24 6 2" xfId="7095" xr:uid="{648FE8E3-1F9B-4424-8DA9-0CE7FFD3E945}"/>
    <cellStyle name="Comma 2 24 6 3" xfId="11034" xr:uid="{8CD4B270-BC3C-4E53-B3E5-FA6EAD6C78DE}"/>
    <cellStyle name="Comma 2 24 7" xfId="5136" xr:uid="{3F51ABCF-E0BE-4150-A762-EA1FE49E3C18}"/>
    <cellStyle name="Comma 2 24 8" xfId="9075" xr:uid="{50DF2159-0C0A-48A8-84ED-A3D576868B0E}"/>
    <cellStyle name="Comma 2 25" xfId="84" xr:uid="{00000000-0005-0000-0000-000007020000}"/>
    <cellStyle name="Comma 2 25 2" xfId="896" xr:uid="{00000000-0005-0000-0000-000008020000}"/>
    <cellStyle name="Comma 2 25 2 2" xfId="1684" xr:uid="{00000000-0005-0000-0000-000009020000}"/>
    <cellStyle name="Comma 2 25 2 2 2" xfId="3928" xr:uid="{00000000-0005-0000-0000-00000A020000}"/>
    <cellStyle name="Comma 2 25 2 2 2 2" xfId="7955" xr:uid="{9BF1C988-9620-4CBD-AC3D-DD01CDF0A05D}"/>
    <cellStyle name="Comma 2 25 2 2 2 3" xfId="11894" xr:uid="{5DDF3930-7E8D-4DCF-92A8-8C0143BEC30E}"/>
    <cellStyle name="Comma 2 25 2 2 3" xfId="5995" xr:uid="{3A5C79A4-72AA-4CEE-9FA7-7AFEBE0F9054}"/>
    <cellStyle name="Comma 2 25 2 2 4" xfId="9934" xr:uid="{ECCFCD17-75E0-4613-9120-BE7FA6D16667}"/>
    <cellStyle name="Comma 2 25 2 3" xfId="2408" xr:uid="{00000000-0005-0000-0000-00000B020000}"/>
    <cellStyle name="Comma 2 25 2 3 2" xfId="4652" xr:uid="{00000000-0005-0000-0000-00000C020000}"/>
    <cellStyle name="Comma 2 25 2 3 2 2" xfId="8608" xr:uid="{6C7F02B3-8292-4C89-BBE4-69BD525C5E96}"/>
    <cellStyle name="Comma 2 25 2 3 2 3" xfId="12547" xr:uid="{CBF46714-91AD-4BEC-BC69-93FA3D9F7E6A}"/>
    <cellStyle name="Comma 2 25 2 3 3" xfId="6648" xr:uid="{EF5D442D-94D2-4F25-A61F-54A12F80BB4E}"/>
    <cellStyle name="Comma 2 25 2 3 4" xfId="10587" xr:uid="{D15D873E-969A-4413-BC39-69A20825BE70}"/>
    <cellStyle name="Comma 2 25 2 4" xfId="3142" xr:uid="{00000000-0005-0000-0000-00000D020000}"/>
    <cellStyle name="Comma 2 25 2 4 2" xfId="7302" xr:uid="{A4DEFEDD-3A17-4E02-9D1F-814046EE6FA2}"/>
    <cellStyle name="Comma 2 25 2 4 3" xfId="11241" xr:uid="{A11B20FD-1895-4F23-9828-FB7A9AFA7D7E}"/>
    <cellStyle name="Comma 2 25 2 5" xfId="5342" xr:uid="{F2F96F4F-5844-4817-95BF-0701282AFF62}"/>
    <cellStyle name="Comma 2 25 2 6" xfId="9281" xr:uid="{BFFACDE7-DC73-481E-9EDB-8A71C751673E}"/>
    <cellStyle name="Comma 2 25 3" xfId="1149" xr:uid="{00000000-0005-0000-0000-00000E020000}"/>
    <cellStyle name="Comma 2 25 3 2" xfId="1936" xr:uid="{00000000-0005-0000-0000-00000F020000}"/>
    <cellStyle name="Comma 2 25 3 2 2" xfId="4180" xr:uid="{00000000-0005-0000-0000-000010020000}"/>
    <cellStyle name="Comma 2 25 3 2 2 2" xfId="8199" xr:uid="{7E7E8689-A09C-4345-8418-4E24EC00CD25}"/>
    <cellStyle name="Comma 2 25 3 2 2 3" xfId="12138" xr:uid="{940535C6-CF6E-4C74-8C12-CFF27D481D95}"/>
    <cellStyle name="Comma 2 25 3 2 3" xfId="6239" xr:uid="{E49B1678-A812-44A8-9019-D4250CBD5C12}"/>
    <cellStyle name="Comma 2 25 3 2 4" xfId="10178" xr:uid="{61AF4D73-9334-4542-9A50-C33CEDE3AD7F}"/>
    <cellStyle name="Comma 2 25 3 3" xfId="2660" xr:uid="{00000000-0005-0000-0000-000011020000}"/>
    <cellStyle name="Comma 2 25 3 3 2" xfId="4904" xr:uid="{00000000-0005-0000-0000-000012020000}"/>
    <cellStyle name="Comma 2 25 3 3 2 2" xfId="8852" xr:uid="{EEF13ADC-249D-4128-8DC5-2DF8CA6A70D0}"/>
    <cellStyle name="Comma 2 25 3 3 2 3" xfId="12791" xr:uid="{BE2B3BBD-6D96-491C-935F-13B5B9BA9D9E}"/>
    <cellStyle name="Comma 2 25 3 3 3" xfId="6892" xr:uid="{2B8F3FA7-DCC3-4EF4-81CD-FCF7927D3321}"/>
    <cellStyle name="Comma 2 25 3 3 4" xfId="10831" xr:uid="{C1CC7BA5-85BD-48DC-880F-5F38E01D17DE}"/>
    <cellStyle name="Comma 2 25 3 4" xfId="3394" xr:uid="{00000000-0005-0000-0000-000013020000}"/>
    <cellStyle name="Comma 2 25 3 4 2" xfId="7546" xr:uid="{7502C399-AB47-4387-A9CD-37D831ED04A6}"/>
    <cellStyle name="Comma 2 25 3 4 3" xfId="11485" xr:uid="{DBCC993F-0FD0-4D70-A816-A111A0ECA291}"/>
    <cellStyle name="Comma 2 25 3 5" xfId="5586" xr:uid="{1B77B1AF-A10D-44BC-B82D-4BC95340B2F1}"/>
    <cellStyle name="Comma 2 25 3 6" xfId="9525" xr:uid="{973A3CC4-5954-4D6B-B310-6E28E859DE7D}"/>
    <cellStyle name="Comma 2 25 4" xfId="1364" xr:uid="{00000000-0005-0000-0000-000014020000}"/>
    <cellStyle name="Comma 2 25 4 2" xfId="3608" xr:uid="{00000000-0005-0000-0000-000015020000}"/>
    <cellStyle name="Comma 2 25 4 2 2" xfId="7750" xr:uid="{D27F7666-C598-4089-8578-490F06A1BB6A}"/>
    <cellStyle name="Comma 2 25 4 2 3" xfId="11689" xr:uid="{2EC5DA9E-1759-4BAE-B10D-5451DE90C638}"/>
    <cellStyle name="Comma 2 25 4 3" xfId="5790" xr:uid="{214162A1-B603-4AAD-B47F-D054C0189ABA}"/>
    <cellStyle name="Comma 2 25 4 4" xfId="9729" xr:uid="{27CF4F31-1C65-4422-BD98-6699FF5D9997}"/>
    <cellStyle name="Comma 2 25 5" xfId="2150" xr:uid="{00000000-0005-0000-0000-000016020000}"/>
    <cellStyle name="Comma 2 25 5 2" xfId="4394" xr:uid="{00000000-0005-0000-0000-000017020000}"/>
    <cellStyle name="Comma 2 25 5 2 2" xfId="8403" xr:uid="{42AFE432-77C5-469D-891E-DF9C85B2391E}"/>
    <cellStyle name="Comma 2 25 5 2 3" xfId="12342" xr:uid="{2FA0E609-B7DF-403A-8F39-AB97A3951E51}"/>
    <cellStyle name="Comma 2 25 5 3" xfId="6443" xr:uid="{7B62FB7A-2641-44EF-ADBF-079399CEAE62}"/>
    <cellStyle name="Comma 2 25 5 4" xfId="10382" xr:uid="{99093D55-AA60-4C7D-A44E-8ACD9CE1DD05}"/>
    <cellStyle name="Comma 2 25 6" xfId="2874" xr:uid="{00000000-0005-0000-0000-000018020000}"/>
    <cellStyle name="Comma 2 25 6 2" xfId="7096" xr:uid="{106F360E-B148-4A60-B81A-8048F4760855}"/>
    <cellStyle name="Comma 2 25 6 3" xfId="11035" xr:uid="{45D35994-A688-4900-ACBC-84F23FF456CF}"/>
    <cellStyle name="Comma 2 25 7" xfId="5137" xr:uid="{EDA87FD0-0740-4B31-9007-13071E65A966}"/>
    <cellStyle name="Comma 2 25 8" xfId="9076" xr:uid="{03A09BF7-D472-471C-B072-ACACA2D7C95C}"/>
    <cellStyle name="Comma 2 26" xfId="85" xr:uid="{00000000-0005-0000-0000-000019020000}"/>
    <cellStyle name="Comma 2 26 2" xfId="897" xr:uid="{00000000-0005-0000-0000-00001A020000}"/>
    <cellStyle name="Comma 2 26 2 2" xfId="1685" xr:uid="{00000000-0005-0000-0000-00001B020000}"/>
    <cellStyle name="Comma 2 26 2 2 2" xfId="3929" xr:uid="{00000000-0005-0000-0000-00001C020000}"/>
    <cellStyle name="Comma 2 26 2 2 2 2" xfId="7956" xr:uid="{78DBA5C0-1D05-4D0A-B6BF-63B17675F318}"/>
    <cellStyle name="Comma 2 26 2 2 2 3" xfId="11895" xr:uid="{1CE04D35-6934-429C-A405-D508D93BBCA7}"/>
    <cellStyle name="Comma 2 26 2 2 3" xfId="5996" xr:uid="{0348752E-0B5C-4392-A11C-F513488605C6}"/>
    <cellStyle name="Comma 2 26 2 2 4" xfId="9935" xr:uid="{21645EC7-8269-4944-8A6D-C988FDA76879}"/>
    <cellStyle name="Comma 2 26 2 3" xfId="2409" xr:uid="{00000000-0005-0000-0000-00001D020000}"/>
    <cellStyle name="Comma 2 26 2 3 2" xfId="4653" xr:uid="{00000000-0005-0000-0000-00001E020000}"/>
    <cellStyle name="Comma 2 26 2 3 2 2" xfId="8609" xr:uid="{DBC1857B-49AA-4519-98F6-C4362C6CB0F5}"/>
    <cellStyle name="Comma 2 26 2 3 2 3" xfId="12548" xr:uid="{50FA971D-DA88-4C38-AAFD-71F1B0FDCD9B}"/>
    <cellStyle name="Comma 2 26 2 3 3" xfId="6649" xr:uid="{5FE406F5-8324-4ABF-8698-96F49EB227EB}"/>
    <cellStyle name="Comma 2 26 2 3 4" xfId="10588" xr:uid="{89EDA9DE-A578-47EB-8DB6-612891198403}"/>
    <cellStyle name="Comma 2 26 2 4" xfId="3143" xr:uid="{00000000-0005-0000-0000-00001F020000}"/>
    <cellStyle name="Comma 2 26 2 4 2" xfId="7303" xr:uid="{82BBD6C7-84D4-4C48-9C49-499C9573B55E}"/>
    <cellStyle name="Comma 2 26 2 4 3" xfId="11242" xr:uid="{7D429F56-8E7F-4D89-ACB2-DF784DA30A97}"/>
    <cellStyle name="Comma 2 26 2 5" xfId="5343" xr:uid="{214D600B-8894-4798-9DD7-69B8D0ABC917}"/>
    <cellStyle name="Comma 2 26 2 6" xfId="9282" xr:uid="{E965FCBC-E1E3-400D-9874-C23D60F6127A}"/>
    <cellStyle name="Comma 2 26 3" xfId="1150" xr:uid="{00000000-0005-0000-0000-000020020000}"/>
    <cellStyle name="Comma 2 26 3 2" xfId="1937" xr:uid="{00000000-0005-0000-0000-000021020000}"/>
    <cellStyle name="Comma 2 26 3 2 2" xfId="4181" xr:uid="{00000000-0005-0000-0000-000022020000}"/>
    <cellStyle name="Comma 2 26 3 2 2 2" xfId="8200" xr:uid="{F155B474-6C3B-43FE-A5CA-8CEF0AA14D8A}"/>
    <cellStyle name="Comma 2 26 3 2 2 3" xfId="12139" xr:uid="{3D3AFC75-B839-4816-B205-D3EA6D8B5940}"/>
    <cellStyle name="Comma 2 26 3 2 3" xfId="6240" xr:uid="{BAA31AAC-88C0-4C40-8953-A8D51B3D0AAA}"/>
    <cellStyle name="Comma 2 26 3 2 4" xfId="10179" xr:uid="{E36F73B0-8C8E-4942-9B44-538B9F7D9F8D}"/>
    <cellStyle name="Comma 2 26 3 3" xfId="2661" xr:uid="{00000000-0005-0000-0000-000023020000}"/>
    <cellStyle name="Comma 2 26 3 3 2" xfId="4905" xr:uid="{00000000-0005-0000-0000-000024020000}"/>
    <cellStyle name="Comma 2 26 3 3 2 2" xfId="8853" xr:uid="{1A55B88A-9A28-40AE-B864-B6A7D9D55909}"/>
    <cellStyle name="Comma 2 26 3 3 2 3" xfId="12792" xr:uid="{9EDE286E-AD91-4C48-8777-4DCD77327D8C}"/>
    <cellStyle name="Comma 2 26 3 3 3" xfId="6893" xr:uid="{99CE22BC-0E2F-4A38-AC3E-79B13E212C9F}"/>
    <cellStyle name="Comma 2 26 3 3 4" xfId="10832" xr:uid="{C4C8A915-665A-433C-B4CA-9731DB00ABEF}"/>
    <cellStyle name="Comma 2 26 3 4" xfId="3395" xr:uid="{00000000-0005-0000-0000-000025020000}"/>
    <cellStyle name="Comma 2 26 3 4 2" xfId="7547" xr:uid="{55128826-8A9A-467B-B5D4-7D0335466A49}"/>
    <cellStyle name="Comma 2 26 3 4 3" xfId="11486" xr:uid="{3D3A934A-E013-4534-A610-570B4681C56E}"/>
    <cellStyle name="Comma 2 26 3 5" xfId="5587" xr:uid="{34DB7202-5FD6-4895-8A5B-72A7525EE3BF}"/>
    <cellStyle name="Comma 2 26 3 6" xfId="9526" xr:uid="{86B66692-E1FC-4E7B-AAF6-1FB4477E4E99}"/>
    <cellStyle name="Comma 2 26 4" xfId="1365" xr:uid="{00000000-0005-0000-0000-000026020000}"/>
    <cellStyle name="Comma 2 26 4 2" xfId="3609" xr:uid="{00000000-0005-0000-0000-000027020000}"/>
    <cellStyle name="Comma 2 26 4 2 2" xfId="7751" xr:uid="{EB0F9E82-53D4-4C64-A7AE-764C0ECB0078}"/>
    <cellStyle name="Comma 2 26 4 2 3" xfId="11690" xr:uid="{829A2980-6D47-4528-B7D1-955A43909194}"/>
    <cellStyle name="Comma 2 26 4 3" xfId="5791" xr:uid="{8186F7A4-0A7B-4980-B288-EF1CF176B12B}"/>
    <cellStyle name="Comma 2 26 4 4" xfId="9730" xr:uid="{02B28557-52F6-4127-A8F2-8B454887FFEA}"/>
    <cellStyle name="Comma 2 26 5" xfId="2151" xr:uid="{00000000-0005-0000-0000-000028020000}"/>
    <cellStyle name="Comma 2 26 5 2" xfId="4395" xr:uid="{00000000-0005-0000-0000-000029020000}"/>
    <cellStyle name="Comma 2 26 5 2 2" xfId="8404" xr:uid="{EE5C6AB6-7214-4A75-82FD-C001C158BAC0}"/>
    <cellStyle name="Comma 2 26 5 2 3" xfId="12343" xr:uid="{0CB3F58D-68AC-45D5-A90E-C58E2FFFC978}"/>
    <cellStyle name="Comma 2 26 5 3" xfId="6444" xr:uid="{41677417-8AD5-4674-9765-5AC39947DCBE}"/>
    <cellStyle name="Comma 2 26 5 4" xfId="10383" xr:uid="{6057A9F8-2250-4F8B-9517-9DAB5F05E3AF}"/>
    <cellStyle name="Comma 2 26 6" xfId="2875" xr:uid="{00000000-0005-0000-0000-00002A020000}"/>
    <cellStyle name="Comma 2 26 6 2" xfId="7097" xr:uid="{A7ACCEA8-03B6-4526-B617-E1DB08A7B7C3}"/>
    <cellStyle name="Comma 2 26 6 3" xfId="11036" xr:uid="{32EE3A6C-48A6-485D-9BD1-85549728FDC9}"/>
    <cellStyle name="Comma 2 26 7" xfId="5138" xr:uid="{42B11488-0F32-4E19-A746-13FCBB6C5EA8}"/>
    <cellStyle name="Comma 2 26 8" xfId="9077" xr:uid="{F486BDB8-FF21-4039-BB26-0F4A7915D9D6}"/>
    <cellStyle name="Comma 2 27" xfId="86" xr:uid="{00000000-0005-0000-0000-00002B020000}"/>
    <cellStyle name="Comma 2 27 2" xfId="898" xr:uid="{00000000-0005-0000-0000-00002C020000}"/>
    <cellStyle name="Comma 2 27 2 2" xfId="1686" xr:uid="{00000000-0005-0000-0000-00002D020000}"/>
    <cellStyle name="Comma 2 27 2 2 2" xfId="3930" xr:uid="{00000000-0005-0000-0000-00002E020000}"/>
    <cellStyle name="Comma 2 27 2 2 2 2" xfId="7957" xr:uid="{592D3FC0-5781-40ED-8584-CD57F0E74959}"/>
    <cellStyle name="Comma 2 27 2 2 2 3" xfId="11896" xr:uid="{C05115B6-D94C-4989-B792-44BD2F0E8A68}"/>
    <cellStyle name="Comma 2 27 2 2 3" xfId="5997" xr:uid="{F7AA2B61-B511-466F-BEB0-14FAC1D6BF70}"/>
    <cellStyle name="Comma 2 27 2 2 4" xfId="9936" xr:uid="{11317CD0-BA55-4075-B148-3F4279C8317E}"/>
    <cellStyle name="Comma 2 27 2 3" xfId="2410" xr:uid="{00000000-0005-0000-0000-00002F020000}"/>
    <cellStyle name="Comma 2 27 2 3 2" xfId="4654" xr:uid="{00000000-0005-0000-0000-000030020000}"/>
    <cellStyle name="Comma 2 27 2 3 2 2" xfId="8610" xr:uid="{F1245C08-BCF6-4DBC-8934-4D07C16B6A09}"/>
    <cellStyle name="Comma 2 27 2 3 2 3" xfId="12549" xr:uid="{F4C59FF8-EA80-438B-B0D5-C259D9B974A1}"/>
    <cellStyle name="Comma 2 27 2 3 3" xfId="6650" xr:uid="{789F6DCA-389F-43A4-B925-9F78B7E5BCAE}"/>
    <cellStyle name="Comma 2 27 2 3 4" xfId="10589" xr:uid="{0C876F79-C985-49C3-B926-2800AD630601}"/>
    <cellStyle name="Comma 2 27 2 4" xfId="3144" xr:uid="{00000000-0005-0000-0000-000031020000}"/>
    <cellStyle name="Comma 2 27 2 4 2" xfId="7304" xr:uid="{1A626A8B-DE70-45C4-9320-1C2002D6E58D}"/>
    <cellStyle name="Comma 2 27 2 4 3" xfId="11243" xr:uid="{CAD457C8-E5EF-47A0-9681-828F8D1F24CE}"/>
    <cellStyle name="Comma 2 27 2 5" xfId="5344" xr:uid="{F3B07A06-121C-4EAC-9E5B-76CA453D2C37}"/>
    <cellStyle name="Comma 2 27 2 6" xfId="9283" xr:uid="{50992905-31B4-4FEC-826F-4EAD6979ED6B}"/>
    <cellStyle name="Comma 2 27 3" xfId="1151" xr:uid="{00000000-0005-0000-0000-000032020000}"/>
    <cellStyle name="Comma 2 27 3 2" xfId="1938" xr:uid="{00000000-0005-0000-0000-000033020000}"/>
    <cellStyle name="Comma 2 27 3 2 2" xfId="4182" xr:uid="{00000000-0005-0000-0000-000034020000}"/>
    <cellStyle name="Comma 2 27 3 2 2 2" xfId="8201" xr:uid="{1B4FDBF2-F646-43D6-8667-9B38B6272BE7}"/>
    <cellStyle name="Comma 2 27 3 2 2 3" xfId="12140" xr:uid="{9078092C-FCB4-4416-8ADB-593EC335C598}"/>
    <cellStyle name="Comma 2 27 3 2 3" xfId="6241" xr:uid="{B94BF20D-8FE1-4A12-8524-EB36C3976E8F}"/>
    <cellStyle name="Comma 2 27 3 2 4" xfId="10180" xr:uid="{173CB44B-B370-4C4A-B30E-2A627C0010ED}"/>
    <cellStyle name="Comma 2 27 3 3" xfId="2662" xr:uid="{00000000-0005-0000-0000-000035020000}"/>
    <cellStyle name="Comma 2 27 3 3 2" xfId="4906" xr:uid="{00000000-0005-0000-0000-000036020000}"/>
    <cellStyle name="Comma 2 27 3 3 2 2" xfId="8854" xr:uid="{115981E4-7C39-4C7A-BE0D-272BA3D6439E}"/>
    <cellStyle name="Comma 2 27 3 3 2 3" xfId="12793" xr:uid="{2E5EE1C2-E41A-4C74-B2A7-4B7025AA75D1}"/>
    <cellStyle name="Comma 2 27 3 3 3" xfId="6894" xr:uid="{05CE428C-7DE7-42E8-ACF5-1B83C0E6273B}"/>
    <cellStyle name="Comma 2 27 3 3 4" xfId="10833" xr:uid="{82AA72E5-98AF-45E9-B818-4862AF60AF68}"/>
    <cellStyle name="Comma 2 27 3 4" xfId="3396" xr:uid="{00000000-0005-0000-0000-000037020000}"/>
    <cellStyle name="Comma 2 27 3 4 2" xfId="7548" xr:uid="{451A31ED-E08A-4A51-B44F-B8ABE72DF317}"/>
    <cellStyle name="Comma 2 27 3 4 3" xfId="11487" xr:uid="{41EA63FD-F62E-4B8F-87A3-BF58B94B0C4B}"/>
    <cellStyle name="Comma 2 27 3 5" xfId="5588" xr:uid="{5C8CCC77-97E1-4325-A803-43F95B346798}"/>
    <cellStyle name="Comma 2 27 3 6" xfId="9527" xr:uid="{EA5EFE4F-C3F6-48A0-A2B9-DA0277B37A79}"/>
    <cellStyle name="Comma 2 27 4" xfId="1366" xr:uid="{00000000-0005-0000-0000-000038020000}"/>
    <cellStyle name="Comma 2 27 4 2" xfId="3610" xr:uid="{00000000-0005-0000-0000-000039020000}"/>
    <cellStyle name="Comma 2 27 4 2 2" xfId="7752" xr:uid="{0253D7C0-6EE5-4F03-90E9-D78F5BEF6365}"/>
    <cellStyle name="Comma 2 27 4 2 3" xfId="11691" xr:uid="{BDE463B8-FC57-4418-9B33-4C15C772A36D}"/>
    <cellStyle name="Comma 2 27 4 3" xfId="5792" xr:uid="{DC088676-8BDA-46C9-BD86-A4F64FF1A762}"/>
    <cellStyle name="Comma 2 27 4 4" xfId="9731" xr:uid="{7D04BEDC-2907-4BEC-83B9-D22E8FE2EBC0}"/>
    <cellStyle name="Comma 2 27 5" xfId="2152" xr:uid="{00000000-0005-0000-0000-00003A020000}"/>
    <cellStyle name="Comma 2 27 5 2" xfId="4396" xr:uid="{00000000-0005-0000-0000-00003B020000}"/>
    <cellStyle name="Comma 2 27 5 2 2" xfId="8405" xr:uid="{30A7380D-D6C8-4111-A002-2D8CF9DA8340}"/>
    <cellStyle name="Comma 2 27 5 2 3" xfId="12344" xr:uid="{F93BE10B-16B8-4D29-8244-E5C65C545895}"/>
    <cellStyle name="Comma 2 27 5 3" xfId="6445" xr:uid="{F4AEB2C9-1DA5-40FF-9670-E078AD454E82}"/>
    <cellStyle name="Comma 2 27 5 4" xfId="10384" xr:uid="{5275EF26-EDA8-4726-B6BB-B19088DB442F}"/>
    <cellStyle name="Comma 2 27 6" xfId="2876" xr:uid="{00000000-0005-0000-0000-00003C020000}"/>
    <cellStyle name="Comma 2 27 6 2" xfId="7098" xr:uid="{E700F6F5-43F0-46EB-BF58-5931D4566276}"/>
    <cellStyle name="Comma 2 27 6 3" xfId="11037" xr:uid="{EF670CB0-32CB-43CC-A2C4-612ECB0BDD0E}"/>
    <cellStyle name="Comma 2 27 7" xfId="5139" xr:uid="{09FA3761-6E6B-437B-9273-58A4D4C0F102}"/>
    <cellStyle name="Comma 2 27 8" xfId="9078" xr:uid="{93B891A0-08F2-44B4-8036-69B94E56273C}"/>
    <cellStyle name="Comma 2 28" xfId="854" xr:uid="{00000000-0005-0000-0000-00003D020000}"/>
    <cellStyle name="Comma 2 28 2" xfId="1642" xr:uid="{00000000-0005-0000-0000-00003E020000}"/>
    <cellStyle name="Comma 2 28 2 2" xfId="3886" xr:uid="{00000000-0005-0000-0000-00003F020000}"/>
    <cellStyle name="Comma 2 28 2 2 2" xfId="7913" xr:uid="{9F84925D-26E1-4F48-8F12-0161884AB3C0}"/>
    <cellStyle name="Comma 2 28 2 2 3" xfId="11852" xr:uid="{8A8A72F4-2F55-4946-A358-ECD76D0E8213}"/>
    <cellStyle name="Comma 2 28 2 3" xfId="5953" xr:uid="{4B956AD7-B019-4C01-AD7F-EC31CD0CAFA4}"/>
    <cellStyle name="Comma 2 28 2 4" xfId="9892" xr:uid="{969BD00C-372D-4138-9108-1F88F3BC18BE}"/>
    <cellStyle name="Comma 2 28 3" xfId="2366" xr:uid="{00000000-0005-0000-0000-000040020000}"/>
    <cellStyle name="Comma 2 28 3 2" xfId="4610" xr:uid="{00000000-0005-0000-0000-000041020000}"/>
    <cellStyle name="Comma 2 28 3 2 2" xfId="8566" xr:uid="{EB4E0CB0-480F-417B-9D8B-DCCF0F479AB6}"/>
    <cellStyle name="Comma 2 28 3 2 3" xfId="12505" xr:uid="{4DEFEFE6-6E26-4897-8065-241356B779DA}"/>
    <cellStyle name="Comma 2 28 3 3" xfId="6606" xr:uid="{82D65690-37DB-45B9-97AB-9EE370BF1511}"/>
    <cellStyle name="Comma 2 28 3 4" xfId="10545" xr:uid="{B9B96F0A-BE1B-400E-B00E-4E87F6F6FD36}"/>
    <cellStyle name="Comma 2 28 4" xfId="3100" xr:uid="{00000000-0005-0000-0000-000042020000}"/>
    <cellStyle name="Comma 2 28 4 2" xfId="7260" xr:uid="{2858A080-ED55-4142-A570-8C4888E72291}"/>
    <cellStyle name="Comma 2 28 4 3" xfId="11199" xr:uid="{405ABB3A-0DFE-4335-B76B-4406696271FB}"/>
    <cellStyle name="Comma 2 28 5" xfId="5300" xr:uid="{254FD09D-6AF5-4179-9A28-5DA880D75B73}"/>
    <cellStyle name="Comma 2 28 6" xfId="9239" xr:uid="{9BAC59DA-207A-4536-9B60-82BDB9E0EF36}"/>
    <cellStyle name="Comma 2 29" xfId="1071" xr:uid="{00000000-0005-0000-0000-000043020000}"/>
    <cellStyle name="Comma 2 29 2" xfId="1858" xr:uid="{00000000-0005-0000-0000-000044020000}"/>
    <cellStyle name="Comma 2 29 2 2" xfId="4102" xr:uid="{00000000-0005-0000-0000-000045020000}"/>
    <cellStyle name="Comma 2 29 2 2 2" xfId="8121" xr:uid="{0E4F371B-32F0-4D4E-8360-DA5F46BE4612}"/>
    <cellStyle name="Comma 2 29 2 2 3" xfId="12060" xr:uid="{ACC7FBAC-4E37-42D8-BEAD-D7F22AA2BBFD}"/>
    <cellStyle name="Comma 2 29 2 3" xfId="6161" xr:uid="{E4FF28B8-59D2-48E0-931F-ACFA366C3481}"/>
    <cellStyle name="Comma 2 29 2 4" xfId="10100" xr:uid="{520D9CED-10E8-495D-9818-EC133A5CB9D2}"/>
    <cellStyle name="Comma 2 29 3" xfId="2582" xr:uid="{00000000-0005-0000-0000-000046020000}"/>
    <cellStyle name="Comma 2 29 3 2" xfId="4826" xr:uid="{00000000-0005-0000-0000-000047020000}"/>
    <cellStyle name="Comma 2 29 3 2 2" xfId="8774" xr:uid="{39BA715E-F523-4236-B879-CA7E44F9D1FE}"/>
    <cellStyle name="Comma 2 29 3 2 3" xfId="12713" xr:uid="{FEA98C16-6EA7-40D5-9E6C-1A34186EAF0C}"/>
    <cellStyle name="Comma 2 29 3 3" xfId="6814" xr:uid="{1577E4E0-F201-4A16-8532-FE26E57CE61C}"/>
    <cellStyle name="Comma 2 29 3 4" xfId="10753" xr:uid="{386D8C62-5908-4B5C-A2C8-C08195BDAE19}"/>
    <cellStyle name="Comma 2 29 4" xfId="3316" xr:uid="{00000000-0005-0000-0000-000048020000}"/>
    <cellStyle name="Comma 2 29 4 2" xfId="7468" xr:uid="{7759D378-B378-45DE-9A19-2ED238CCFC03}"/>
    <cellStyle name="Comma 2 29 4 3" xfId="11407" xr:uid="{03731AF7-685C-4EEA-8CB0-0593E373ED9B}"/>
    <cellStyle name="Comma 2 29 5" xfId="5508" xr:uid="{51CC6C51-C9BC-4E58-B03C-C63AE9A46C8F}"/>
    <cellStyle name="Comma 2 29 6" xfId="9447" xr:uid="{D8B0E07D-0378-4A0A-994A-C52E468B89BE}"/>
    <cellStyle name="Comma 2 3" xfId="25" xr:uid="{00000000-0005-0000-0000-000049020000}"/>
    <cellStyle name="Comma 2 3 10" xfId="2124" xr:uid="{00000000-0005-0000-0000-00004A020000}"/>
    <cellStyle name="Comma 2 3 10 2" xfId="4368" xr:uid="{00000000-0005-0000-0000-00004B020000}"/>
    <cellStyle name="Comma 2 3 10 2 2" xfId="8377" xr:uid="{EDC629D4-F24B-4CAC-9EB6-2274ACE6D5BA}"/>
    <cellStyle name="Comma 2 3 10 2 3" xfId="12316" xr:uid="{60E9B33B-E1B0-41C3-9DA0-92B8E55DDC9F}"/>
    <cellStyle name="Comma 2 3 10 3" xfId="6417" xr:uid="{3E3065AC-BFCF-437B-9B01-CFF09551397F}"/>
    <cellStyle name="Comma 2 3 10 4" xfId="10356" xr:uid="{B85553DE-7EA8-446C-A284-B40E883E70F6}"/>
    <cellStyle name="Comma 2 3 11" xfId="2848" xr:uid="{00000000-0005-0000-0000-00004C020000}"/>
    <cellStyle name="Comma 2 3 11 2" xfId="7070" xr:uid="{E5ECB324-75A3-44DD-A81B-41493E919E9D}"/>
    <cellStyle name="Comma 2 3 11 3" xfId="11009" xr:uid="{F311B3B9-FA44-4DB1-8032-674A76173207}"/>
    <cellStyle name="Comma 2 3 12" xfId="5090" xr:uid="{00000000-0005-0000-0000-00004D020000}"/>
    <cellStyle name="Comma 2 3 12 2" xfId="9030" xr:uid="{F21699A8-1EB0-4CC2-814C-9F1479DB5BFA}"/>
    <cellStyle name="Comma 2 3 12 3" xfId="12969" xr:uid="{2E3DD034-D865-427F-ADD2-DD0D2643CBC8}"/>
    <cellStyle name="Comma 2 3 13" xfId="5111" xr:uid="{100F906D-D3C5-458F-87BD-6A1BA50C4C65}"/>
    <cellStyle name="Comma 2 3 14" xfId="9050" xr:uid="{7DCF3D46-B5AC-4339-BB49-462345579237}"/>
    <cellStyle name="Comma 2 3 2" xfId="88" xr:uid="{00000000-0005-0000-0000-00004E020000}"/>
    <cellStyle name="Comma 2 3 2 2" xfId="900" xr:uid="{00000000-0005-0000-0000-00004F020000}"/>
    <cellStyle name="Comma 2 3 2 2 2" xfId="1688" xr:uid="{00000000-0005-0000-0000-000050020000}"/>
    <cellStyle name="Comma 2 3 2 2 2 2" xfId="3932" xr:uid="{00000000-0005-0000-0000-000051020000}"/>
    <cellStyle name="Comma 2 3 2 2 2 2 2" xfId="7959" xr:uid="{30E56A42-625F-41F0-BF46-D206E250C447}"/>
    <cellStyle name="Comma 2 3 2 2 2 2 3" xfId="11898" xr:uid="{A4BB2C20-EC9D-4CF1-8AF4-9571123D40CD}"/>
    <cellStyle name="Comma 2 3 2 2 2 3" xfId="5999" xr:uid="{D94FA78E-199B-482C-A832-6DE5AF2DFF08}"/>
    <cellStyle name="Comma 2 3 2 2 2 4" xfId="9938" xr:uid="{0900EAF4-35E1-4E6E-AE44-3A09E28553A1}"/>
    <cellStyle name="Comma 2 3 2 2 3" xfId="2412" xr:uid="{00000000-0005-0000-0000-000052020000}"/>
    <cellStyle name="Comma 2 3 2 2 3 2" xfId="4656" xr:uid="{00000000-0005-0000-0000-000053020000}"/>
    <cellStyle name="Comma 2 3 2 2 3 2 2" xfId="8612" xr:uid="{053549F0-9F60-4905-91DA-81E4856F1532}"/>
    <cellStyle name="Comma 2 3 2 2 3 2 3" xfId="12551" xr:uid="{BEDC8B50-7686-4F2D-83DD-7926B8EF1CD4}"/>
    <cellStyle name="Comma 2 3 2 2 3 3" xfId="6652" xr:uid="{78744726-83A7-4288-A608-2AB6CEAAB1D3}"/>
    <cellStyle name="Comma 2 3 2 2 3 4" xfId="10591" xr:uid="{3239F24C-2821-445F-A3FA-6B3CB7D64632}"/>
    <cellStyle name="Comma 2 3 2 2 4" xfId="3146" xr:uid="{00000000-0005-0000-0000-000054020000}"/>
    <cellStyle name="Comma 2 3 2 2 4 2" xfId="7306" xr:uid="{1620D024-9BC6-4774-98DC-F2DC4AA3221A}"/>
    <cellStyle name="Comma 2 3 2 2 4 3" xfId="11245" xr:uid="{599A15A3-C986-4C02-B7F7-053AC4A53EDC}"/>
    <cellStyle name="Comma 2 3 2 2 5" xfId="5346" xr:uid="{D5BFBBE1-0B7A-4712-8528-49A6DC2C97E1}"/>
    <cellStyle name="Comma 2 3 2 2 6" xfId="9285" xr:uid="{866957E6-6FB7-4424-810B-3E209D166CC3}"/>
    <cellStyle name="Comma 2 3 2 3" xfId="1153" xr:uid="{00000000-0005-0000-0000-000055020000}"/>
    <cellStyle name="Comma 2 3 2 3 2" xfId="1940" xr:uid="{00000000-0005-0000-0000-000056020000}"/>
    <cellStyle name="Comma 2 3 2 3 2 2" xfId="4184" xr:uid="{00000000-0005-0000-0000-000057020000}"/>
    <cellStyle name="Comma 2 3 2 3 2 2 2" xfId="8203" xr:uid="{771B66B9-754F-41E8-86BA-9F24461F9D33}"/>
    <cellStyle name="Comma 2 3 2 3 2 2 3" xfId="12142" xr:uid="{951A4979-C4D4-4AE1-9CC8-A371D57CC3D7}"/>
    <cellStyle name="Comma 2 3 2 3 2 3" xfId="6243" xr:uid="{29C2F2D0-AAC8-4FF7-8550-FA6FD6CC5382}"/>
    <cellStyle name="Comma 2 3 2 3 2 4" xfId="10182" xr:uid="{05B628DC-972F-40B7-A855-364ACCD0D5C4}"/>
    <cellStyle name="Comma 2 3 2 3 3" xfId="2664" xr:uid="{00000000-0005-0000-0000-000058020000}"/>
    <cellStyle name="Comma 2 3 2 3 3 2" xfId="4908" xr:uid="{00000000-0005-0000-0000-000059020000}"/>
    <cellStyle name="Comma 2 3 2 3 3 2 2" xfId="8856" xr:uid="{F2CB0498-5A3D-406A-9665-1B7537033CE4}"/>
    <cellStyle name="Comma 2 3 2 3 3 2 3" xfId="12795" xr:uid="{817BF755-9B98-4738-8CE2-8B86359CAFC2}"/>
    <cellStyle name="Comma 2 3 2 3 3 3" xfId="6896" xr:uid="{F6C58004-7F25-4F60-90F1-7C3F978698EE}"/>
    <cellStyle name="Comma 2 3 2 3 3 4" xfId="10835" xr:uid="{A152A7C4-6A91-4DD5-B82B-9043DF3D222F}"/>
    <cellStyle name="Comma 2 3 2 3 4" xfId="3398" xr:uid="{00000000-0005-0000-0000-00005A020000}"/>
    <cellStyle name="Comma 2 3 2 3 4 2" xfId="7550" xr:uid="{BDB1C578-7391-409B-839C-FCD3C42BFB62}"/>
    <cellStyle name="Comma 2 3 2 3 4 3" xfId="11489" xr:uid="{27F99AAE-51B7-4264-9762-747B04A56CDA}"/>
    <cellStyle name="Comma 2 3 2 3 5" xfId="5590" xr:uid="{7A4895BF-5AD2-452E-ADA2-51AB0771B398}"/>
    <cellStyle name="Comma 2 3 2 3 6" xfId="9529" xr:uid="{3CBCABAE-EA25-4189-9B20-F5C3E35ACFED}"/>
    <cellStyle name="Comma 2 3 2 4" xfId="1368" xr:uid="{00000000-0005-0000-0000-00005B020000}"/>
    <cellStyle name="Comma 2 3 2 4 2" xfId="3612" xr:uid="{00000000-0005-0000-0000-00005C020000}"/>
    <cellStyle name="Comma 2 3 2 4 2 2" xfId="7754" xr:uid="{C70970C9-E2F6-474D-A404-8FD47FC49806}"/>
    <cellStyle name="Comma 2 3 2 4 2 3" xfId="11693" xr:uid="{7024A41C-4CE8-4F91-917A-A8E8DA54B8C9}"/>
    <cellStyle name="Comma 2 3 2 4 3" xfId="5794" xr:uid="{894869A3-A2EE-4C27-BF16-67FAA48C1D22}"/>
    <cellStyle name="Comma 2 3 2 4 4" xfId="9733" xr:uid="{E66F1522-0959-4743-92B4-BD0A1487A845}"/>
    <cellStyle name="Comma 2 3 2 5" xfId="2154" xr:uid="{00000000-0005-0000-0000-00005D020000}"/>
    <cellStyle name="Comma 2 3 2 5 2" xfId="4398" xr:uid="{00000000-0005-0000-0000-00005E020000}"/>
    <cellStyle name="Comma 2 3 2 5 2 2" xfId="8407" xr:uid="{1E7C65B2-B433-492E-967F-AAB7B3EEDC4E}"/>
    <cellStyle name="Comma 2 3 2 5 2 3" xfId="12346" xr:uid="{18E42FCF-F3A6-4467-8233-56FF6840D76E}"/>
    <cellStyle name="Comma 2 3 2 5 3" xfId="6447" xr:uid="{EE74B808-F6EB-44F4-91AF-857C4F37317D}"/>
    <cellStyle name="Comma 2 3 2 5 4" xfId="10386" xr:uid="{05FF4647-E274-45FE-8098-29B3421011C1}"/>
    <cellStyle name="Comma 2 3 2 6" xfId="2878" xr:uid="{00000000-0005-0000-0000-00005F020000}"/>
    <cellStyle name="Comma 2 3 2 6 2" xfId="7100" xr:uid="{8EED5C2D-E9E0-43EA-B455-5E20E474EA4C}"/>
    <cellStyle name="Comma 2 3 2 6 3" xfId="11039" xr:uid="{99C4ACE6-12FD-45D8-A8B8-FF7006861C85}"/>
    <cellStyle name="Comma 2 3 2 7" xfId="5141" xr:uid="{4C1DB356-853E-4C1F-8794-A4C388D01E8E}"/>
    <cellStyle name="Comma 2 3 2 8" xfId="9080" xr:uid="{91354678-1A16-4278-B2EA-B025F3EC7ADC}"/>
    <cellStyle name="Comma 2 3 3" xfId="89" xr:uid="{00000000-0005-0000-0000-000060020000}"/>
    <cellStyle name="Comma 2 3 3 2" xfId="901" xr:uid="{00000000-0005-0000-0000-000061020000}"/>
    <cellStyle name="Comma 2 3 3 2 2" xfId="1689" xr:uid="{00000000-0005-0000-0000-000062020000}"/>
    <cellStyle name="Comma 2 3 3 2 2 2" xfId="3933" xr:uid="{00000000-0005-0000-0000-000063020000}"/>
    <cellStyle name="Comma 2 3 3 2 2 2 2" xfId="7960" xr:uid="{CF373185-C8F5-4469-BC36-B2CD1F98F93A}"/>
    <cellStyle name="Comma 2 3 3 2 2 2 3" xfId="11899" xr:uid="{D9AB5607-3411-4712-81FC-3392CDA6E4AC}"/>
    <cellStyle name="Comma 2 3 3 2 2 3" xfId="6000" xr:uid="{033CAF90-EB94-45B6-9879-DD2B51155D89}"/>
    <cellStyle name="Comma 2 3 3 2 2 4" xfId="9939" xr:uid="{C3DD4245-EB89-4C52-A5C8-A47FB20DB3B4}"/>
    <cellStyle name="Comma 2 3 3 2 3" xfId="2413" xr:uid="{00000000-0005-0000-0000-000064020000}"/>
    <cellStyle name="Comma 2 3 3 2 3 2" xfId="4657" xr:uid="{00000000-0005-0000-0000-000065020000}"/>
    <cellStyle name="Comma 2 3 3 2 3 2 2" xfId="8613" xr:uid="{ECC330CC-05BC-4DE1-8E99-82AA70198BDA}"/>
    <cellStyle name="Comma 2 3 3 2 3 2 3" xfId="12552" xr:uid="{3AA0C314-1FB5-4535-B684-4BCAA8B24B26}"/>
    <cellStyle name="Comma 2 3 3 2 3 3" xfId="6653" xr:uid="{F4F73E09-78A2-438C-B1B7-75718CD244D1}"/>
    <cellStyle name="Comma 2 3 3 2 3 4" xfId="10592" xr:uid="{08C515C8-126B-4663-9F3B-7B0BEB4715E0}"/>
    <cellStyle name="Comma 2 3 3 2 4" xfId="3147" xr:uid="{00000000-0005-0000-0000-000066020000}"/>
    <cellStyle name="Comma 2 3 3 2 4 2" xfId="7307" xr:uid="{201FF056-30B7-4620-A7A4-937481B629DB}"/>
    <cellStyle name="Comma 2 3 3 2 4 3" xfId="11246" xr:uid="{532CF519-1C66-479D-8246-B5FFACB24742}"/>
    <cellStyle name="Comma 2 3 3 2 5" xfId="5347" xr:uid="{0FFE13CA-BCF0-4E91-9691-AE84CCC4BBD9}"/>
    <cellStyle name="Comma 2 3 3 2 6" xfId="9286" xr:uid="{982F5B4E-39BA-4264-96D0-E21BE21A6125}"/>
    <cellStyle name="Comma 2 3 3 3" xfId="1154" xr:uid="{00000000-0005-0000-0000-000067020000}"/>
    <cellStyle name="Comma 2 3 3 3 2" xfId="1941" xr:uid="{00000000-0005-0000-0000-000068020000}"/>
    <cellStyle name="Comma 2 3 3 3 2 2" xfId="4185" xr:uid="{00000000-0005-0000-0000-000069020000}"/>
    <cellStyle name="Comma 2 3 3 3 2 2 2" xfId="8204" xr:uid="{7BEB5A3B-3DBD-490D-B0A3-6829CDF82D1E}"/>
    <cellStyle name="Comma 2 3 3 3 2 2 3" xfId="12143" xr:uid="{E2326160-D458-40D2-A44B-E5DB6A70F024}"/>
    <cellStyle name="Comma 2 3 3 3 2 3" xfId="6244" xr:uid="{E2E7ADB2-0608-487B-9BEA-868CC0C89B6E}"/>
    <cellStyle name="Comma 2 3 3 3 2 4" xfId="10183" xr:uid="{718C6D6E-F1D3-4CEB-803B-9E9394584B6A}"/>
    <cellStyle name="Comma 2 3 3 3 3" xfId="2665" xr:uid="{00000000-0005-0000-0000-00006A020000}"/>
    <cellStyle name="Comma 2 3 3 3 3 2" xfId="4909" xr:uid="{00000000-0005-0000-0000-00006B020000}"/>
    <cellStyle name="Comma 2 3 3 3 3 2 2" xfId="8857" xr:uid="{A502D19E-B44A-4083-93C2-01EEA44DEABB}"/>
    <cellStyle name="Comma 2 3 3 3 3 2 3" xfId="12796" xr:uid="{F3486785-6679-4A44-B9EF-4D5E936FAB19}"/>
    <cellStyle name="Comma 2 3 3 3 3 3" xfId="6897" xr:uid="{6A7094F0-D53A-4680-B876-6B8E9C898F5E}"/>
    <cellStyle name="Comma 2 3 3 3 3 4" xfId="10836" xr:uid="{645C4941-C3A1-42F1-8963-0383CFD37FFF}"/>
    <cellStyle name="Comma 2 3 3 3 4" xfId="3399" xr:uid="{00000000-0005-0000-0000-00006C020000}"/>
    <cellStyle name="Comma 2 3 3 3 4 2" xfId="7551" xr:uid="{D08E0C40-D464-4217-9AD8-0300FE816A1E}"/>
    <cellStyle name="Comma 2 3 3 3 4 3" xfId="11490" xr:uid="{C3B7F6AB-0C4D-435F-BC90-505DD9ABFE10}"/>
    <cellStyle name="Comma 2 3 3 3 5" xfId="5591" xr:uid="{FEBF5DEE-981E-44D9-865D-C5DF028FAE23}"/>
    <cellStyle name="Comma 2 3 3 3 6" xfId="9530" xr:uid="{9E7247BB-7883-4676-AC8A-802C50B050AE}"/>
    <cellStyle name="Comma 2 3 3 4" xfId="1369" xr:uid="{00000000-0005-0000-0000-00006D020000}"/>
    <cellStyle name="Comma 2 3 3 4 2" xfId="3613" xr:uid="{00000000-0005-0000-0000-00006E020000}"/>
    <cellStyle name="Comma 2 3 3 4 2 2" xfId="7755" xr:uid="{8F9831B4-BF41-472A-9BEE-47B5C0DA09F0}"/>
    <cellStyle name="Comma 2 3 3 4 2 3" xfId="11694" xr:uid="{287A4888-8091-456B-A3CE-C26879931760}"/>
    <cellStyle name="Comma 2 3 3 4 3" xfId="5795" xr:uid="{C071A255-35FC-44B6-B761-02AA21670635}"/>
    <cellStyle name="Comma 2 3 3 4 4" xfId="9734" xr:uid="{783909C8-CCCD-42A3-A6E6-35DDD4B2D62D}"/>
    <cellStyle name="Comma 2 3 3 5" xfId="2155" xr:uid="{00000000-0005-0000-0000-00006F020000}"/>
    <cellStyle name="Comma 2 3 3 5 2" xfId="4399" xr:uid="{00000000-0005-0000-0000-000070020000}"/>
    <cellStyle name="Comma 2 3 3 5 2 2" xfId="8408" xr:uid="{A5926F79-F944-46BF-8B8D-A6FF88D266C4}"/>
    <cellStyle name="Comma 2 3 3 5 2 3" xfId="12347" xr:uid="{E39125F7-4CA5-4B46-BF61-47CEDEB77AA2}"/>
    <cellStyle name="Comma 2 3 3 5 3" xfId="6448" xr:uid="{D2D6A13A-ADF6-452A-A6A3-AC577AF80DCE}"/>
    <cellStyle name="Comma 2 3 3 5 4" xfId="10387" xr:uid="{6821AEA8-E301-41B9-9A04-ECA9CAB2357D}"/>
    <cellStyle name="Comma 2 3 3 6" xfId="2879" xr:uid="{00000000-0005-0000-0000-000071020000}"/>
    <cellStyle name="Comma 2 3 3 6 2" xfId="7101" xr:uid="{8D9D82BC-4932-4ACD-8A11-DBCDB2879B5D}"/>
    <cellStyle name="Comma 2 3 3 6 3" xfId="11040" xr:uid="{81AF356C-A1C1-4DC5-9EC9-BE7B0A198332}"/>
    <cellStyle name="Comma 2 3 3 7" xfId="5142" xr:uid="{D50447FF-536D-4FB3-9E9B-339A94713D3B}"/>
    <cellStyle name="Comma 2 3 3 8" xfId="9081" xr:uid="{C0DD0FFA-5193-45E4-9C03-4EE78B5D3108}"/>
    <cellStyle name="Comma 2 3 4" xfId="87" xr:uid="{00000000-0005-0000-0000-000072020000}"/>
    <cellStyle name="Comma 2 3 4 2" xfId="899" xr:uid="{00000000-0005-0000-0000-000073020000}"/>
    <cellStyle name="Comma 2 3 4 2 2" xfId="1687" xr:uid="{00000000-0005-0000-0000-000074020000}"/>
    <cellStyle name="Comma 2 3 4 2 2 2" xfId="3931" xr:uid="{00000000-0005-0000-0000-000075020000}"/>
    <cellStyle name="Comma 2 3 4 2 2 2 2" xfId="7958" xr:uid="{C430F1C8-5F62-4B60-B81C-08B9D311EB4A}"/>
    <cellStyle name="Comma 2 3 4 2 2 2 3" xfId="11897" xr:uid="{B866AC94-6264-4D2C-9A1A-13CE37267A81}"/>
    <cellStyle name="Comma 2 3 4 2 2 3" xfId="5998" xr:uid="{7E12C84E-22E0-40D2-840E-D72C687F92CA}"/>
    <cellStyle name="Comma 2 3 4 2 2 4" xfId="9937" xr:uid="{F6B092A5-04AC-4C73-A9E9-304D3624B940}"/>
    <cellStyle name="Comma 2 3 4 2 3" xfId="2411" xr:uid="{00000000-0005-0000-0000-000076020000}"/>
    <cellStyle name="Comma 2 3 4 2 3 2" xfId="4655" xr:uid="{00000000-0005-0000-0000-000077020000}"/>
    <cellStyle name="Comma 2 3 4 2 3 2 2" xfId="8611" xr:uid="{31162E49-D37D-4CE5-B2E1-302639AE81C2}"/>
    <cellStyle name="Comma 2 3 4 2 3 2 3" xfId="12550" xr:uid="{9E7D260A-3623-4BFB-8F83-593230E50BB5}"/>
    <cellStyle name="Comma 2 3 4 2 3 3" xfId="6651" xr:uid="{F9B1CDB8-04DB-4681-A56B-142C4E1B3EA2}"/>
    <cellStyle name="Comma 2 3 4 2 3 4" xfId="10590" xr:uid="{54EE7C7F-9E95-4C57-BE53-6FD8587D9D02}"/>
    <cellStyle name="Comma 2 3 4 2 4" xfId="3145" xr:uid="{00000000-0005-0000-0000-000078020000}"/>
    <cellStyle name="Comma 2 3 4 2 4 2" xfId="7305" xr:uid="{31CF38B6-CE98-4418-AF4F-9194ACEB0751}"/>
    <cellStyle name="Comma 2 3 4 2 4 3" xfId="11244" xr:uid="{16E925A7-3C63-43B2-A845-3AFBC52ED5C5}"/>
    <cellStyle name="Comma 2 3 4 2 5" xfId="5345" xr:uid="{149DE5E7-B35E-4D2F-8A27-34A3EE72F726}"/>
    <cellStyle name="Comma 2 3 4 2 6" xfId="9284" xr:uid="{7F0247D1-A30D-443D-B1C1-BE5DDEA61D86}"/>
    <cellStyle name="Comma 2 3 4 3" xfId="1152" xr:uid="{00000000-0005-0000-0000-000079020000}"/>
    <cellStyle name="Comma 2 3 4 3 2" xfId="1939" xr:uid="{00000000-0005-0000-0000-00007A020000}"/>
    <cellStyle name="Comma 2 3 4 3 2 2" xfId="4183" xr:uid="{00000000-0005-0000-0000-00007B020000}"/>
    <cellStyle name="Comma 2 3 4 3 2 2 2" xfId="8202" xr:uid="{0E58DCB8-39B4-47E1-8150-FF12A8CE34FB}"/>
    <cellStyle name="Comma 2 3 4 3 2 2 3" xfId="12141" xr:uid="{C87820A8-C936-4741-9969-CDAE4D26C6AF}"/>
    <cellStyle name="Comma 2 3 4 3 2 3" xfId="6242" xr:uid="{42EFDA1A-A22C-46AE-9208-95E21A0A76B2}"/>
    <cellStyle name="Comma 2 3 4 3 2 4" xfId="10181" xr:uid="{C2A11687-28A2-4DE0-94EE-C6E0E592B8F2}"/>
    <cellStyle name="Comma 2 3 4 3 3" xfId="2663" xr:uid="{00000000-0005-0000-0000-00007C020000}"/>
    <cellStyle name="Comma 2 3 4 3 3 2" xfId="4907" xr:uid="{00000000-0005-0000-0000-00007D020000}"/>
    <cellStyle name="Comma 2 3 4 3 3 2 2" xfId="8855" xr:uid="{B6E5E0D6-C029-44A7-BA86-CE707F85EAD0}"/>
    <cellStyle name="Comma 2 3 4 3 3 2 3" xfId="12794" xr:uid="{071CDE21-732E-456E-A766-D1CF3B5B0398}"/>
    <cellStyle name="Comma 2 3 4 3 3 3" xfId="6895" xr:uid="{20FD32C7-1A8C-4619-8D84-BE53BF67CC24}"/>
    <cellStyle name="Comma 2 3 4 3 3 4" xfId="10834" xr:uid="{D56F6E6C-B5A2-49DB-A619-D0AEEA18D1D7}"/>
    <cellStyle name="Comma 2 3 4 3 4" xfId="3397" xr:uid="{00000000-0005-0000-0000-00007E020000}"/>
    <cellStyle name="Comma 2 3 4 3 4 2" xfId="7549" xr:uid="{47889891-1CBC-46F7-AF59-66EFCE57AA4D}"/>
    <cellStyle name="Comma 2 3 4 3 4 3" xfId="11488" xr:uid="{931F6530-B9E3-440D-8795-6558C234C014}"/>
    <cellStyle name="Comma 2 3 4 3 5" xfId="5589" xr:uid="{B8D23A98-DA90-4C6D-8B3A-3AA409018B0D}"/>
    <cellStyle name="Comma 2 3 4 3 6" xfId="9528" xr:uid="{5A1887C7-8C75-4459-9A8A-2CE515868C96}"/>
    <cellStyle name="Comma 2 3 4 4" xfId="1367" xr:uid="{00000000-0005-0000-0000-00007F020000}"/>
    <cellStyle name="Comma 2 3 4 4 2" xfId="3611" xr:uid="{00000000-0005-0000-0000-000080020000}"/>
    <cellStyle name="Comma 2 3 4 4 2 2" xfId="7753" xr:uid="{DF5AC3E1-8AAF-4C5C-9AA2-57494483B227}"/>
    <cellStyle name="Comma 2 3 4 4 2 3" xfId="11692" xr:uid="{EDD7691E-29A5-4638-ADA3-D6ED3B16C930}"/>
    <cellStyle name="Comma 2 3 4 4 3" xfId="5793" xr:uid="{316F5CD2-91FD-4499-A74C-745FD5276279}"/>
    <cellStyle name="Comma 2 3 4 4 4" xfId="9732" xr:uid="{48233D5E-6814-4F4E-AD65-6C648BFE8F9D}"/>
    <cellStyle name="Comma 2 3 4 5" xfId="2153" xr:uid="{00000000-0005-0000-0000-000081020000}"/>
    <cellStyle name="Comma 2 3 4 5 2" xfId="4397" xr:uid="{00000000-0005-0000-0000-000082020000}"/>
    <cellStyle name="Comma 2 3 4 5 2 2" xfId="8406" xr:uid="{C60CC3D5-3735-47DE-8348-A66808BFFF64}"/>
    <cellStyle name="Comma 2 3 4 5 2 3" xfId="12345" xr:uid="{DEEC75E4-391D-4C97-BEB7-A275A424FAA3}"/>
    <cellStyle name="Comma 2 3 4 5 3" xfId="6446" xr:uid="{55C832EB-0EBB-4CD1-B1C2-E17186C2B084}"/>
    <cellStyle name="Comma 2 3 4 5 4" xfId="10385" xr:uid="{4EF2BC68-ED6E-46F1-B7F9-6778D5756BAD}"/>
    <cellStyle name="Comma 2 3 4 6" xfId="2877" xr:uid="{00000000-0005-0000-0000-000083020000}"/>
    <cellStyle name="Comma 2 3 4 6 2" xfId="7099" xr:uid="{06CA0286-5F83-4767-AF2B-BD208B5E4F12}"/>
    <cellStyle name="Comma 2 3 4 6 3" xfId="11038" xr:uid="{ECFAC56A-8F8B-402D-ADD8-4B4E7F719AC2}"/>
    <cellStyle name="Comma 2 3 4 7" xfId="5140" xr:uid="{3EF12DA6-B66D-4B57-BD2B-89F36CBFCAA3}"/>
    <cellStyle name="Comma 2 3 4 8" xfId="9079" xr:uid="{F284CA5A-6D07-447C-815E-8CBAD8206502}"/>
    <cellStyle name="Comma 2 3 5" xfId="870" xr:uid="{00000000-0005-0000-0000-000084020000}"/>
    <cellStyle name="Comma 2 3 5 2" xfId="1658" xr:uid="{00000000-0005-0000-0000-000085020000}"/>
    <cellStyle name="Comma 2 3 5 2 2" xfId="3902" xr:uid="{00000000-0005-0000-0000-000086020000}"/>
    <cellStyle name="Comma 2 3 5 2 2 2" xfId="7929" xr:uid="{BB51FCAC-1C63-4EFD-86F9-7FE237250ADB}"/>
    <cellStyle name="Comma 2 3 5 2 2 3" xfId="11868" xr:uid="{E3BBD9D4-3606-456F-A18D-617BC9392279}"/>
    <cellStyle name="Comma 2 3 5 2 3" xfId="5969" xr:uid="{C2E26E56-B4AD-417D-A98D-47B107A563CA}"/>
    <cellStyle name="Comma 2 3 5 2 4" xfId="9908" xr:uid="{0F35FDAC-2447-4BC3-A7AA-3896BC5ADF44}"/>
    <cellStyle name="Comma 2 3 5 3" xfId="2382" xr:uid="{00000000-0005-0000-0000-000087020000}"/>
    <cellStyle name="Comma 2 3 5 3 2" xfId="4626" xr:uid="{00000000-0005-0000-0000-000088020000}"/>
    <cellStyle name="Comma 2 3 5 3 2 2" xfId="8582" xr:uid="{E8867AFF-2D1F-4F00-AD3D-432009B16135}"/>
    <cellStyle name="Comma 2 3 5 3 2 3" xfId="12521" xr:uid="{717FE2D6-5E35-4253-B075-32184F1691BD}"/>
    <cellStyle name="Comma 2 3 5 3 3" xfId="6622" xr:uid="{9F166F4A-2564-4D87-A11E-41167C58D773}"/>
    <cellStyle name="Comma 2 3 5 3 4" xfId="10561" xr:uid="{DB46472B-ACCF-4E3C-88BD-C389A38A68FF}"/>
    <cellStyle name="Comma 2 3 5 4" xfId="3116" xr:uid="{00000000-0005-0000-0000-000089020000}"/>
    <cellStyle name="Comma 2 3 5 4 2" xfId="7276" xr:uid="{AE2BA9F7-E20E-48E2-8ED1-214FF6A8DD29}"/>
    <cellStyle name="Comma 2 3 5 4 3" xfId="11215" xr:uid="{52DBABCA-89BC-453E-9F69-679564932185}"/>
    <cellStyle name="Comma 2 3 5 5" xfId="5316" xr:uid="{D8F29434-0028-4E5F-AD4A-6AC19336979E}"/>
    <cellStyle name="Comma 2 3 5 6" xfId="9255" xr:uid="{E2FEFE70-492D-4BB6-AB8A-3906E1A77718}"/>
    <cellStyle name="Comma 2 3 6" xfId="1078" xr:uid="{00000000-0005-0000-0000-00008A020000}"/>
    <cellStyle name="Comma 2 3 6 2" xfId="1865" xr:uid="{00000000-0005-0000-0000-00008B020000}"/>
    <cellStyle name="Comma 2 3 6 2 2" xfId="4109" xr:uid="{00000000-0005-0000-0000-00008C020000}"/>
    <cellStyle name="Comma 2 3 6 2 2 2" xfId="8128" xr:uid="{C7FF8C5F-E993-4704-8E13-FDCA3850D73D}"/>
    <cellStyle name="Comma 2 3 6 2 2 3" xfId="12067" xr:uid="{35A1D405-10CD-4515-993C-F63E4CBAEBEF}"/>
    <cellStyle name="Comma 2 3 6 2 3" xfId="6168" xr:uid="{C1D042C5-2852-41A3-BA6D-F1AF9DA77068}"/>
    <cellStyle name="Comma 2 3 6 2 4" xfId="10107" xr:uid="{CE02975C-5EA4-4C9F-A20E-4980A3A651B5}"/>
    <cellStyle name="Comma 2 3 6 3" xfId="2589" xr:uid="{00000000-0005-0000-0000-00008D020000}"/>
    <cellStyle name="Comma 2 3 6 3 2" xfId="4833" xr:uid="{00000000-0005-0000-0000-00008E020000}"/>
    <cellStyle name="Comma 2 3 6 3 2 2" xfId="8781" xr:uid="{3DBBF239-091A-48DC-B20D-A2E609E656EC}"/>
    <cellStyle name="Comma 2 3 6 3 2 3" xfId="12720" xr:uid="{3A298465-5138-42CC-B59A-C8A20BD175E5}"/>
    <cellStyle name="Comma 2 3 6 3 3" xfId="6821" xr:uid="{8425CB7C-05F3-4086-8D43-85AFC4BBF1AD}"/>
    <cellStyle name="Comma 2 3 6 3 4" xfId="10760" xr:uid="{BE490188-DC78-41D8-997A-5807892F6343}"/>
    <cellStyle name="Comma 2 3 6 4" xfId="3323" xr:uid="{00000000-0005-0000-0000-00008F020000}"/>
    <cellStyle name="Comma 2 3 6 4 2" xfId="7475" xr:uid="{CC7C9202-763C-4436-9BB3-D554D11423B3}"/>
    <cellStyle name="Comma 2 3 6 4 3" xfId="11414" xr:uid="{182E0ADA-716E-4CC7-A6F0-A8FA4887BAFE}"/>
    <cellStyle name="Comma 2 3 6 5" xfId="5515" xr:uid="{6233BE9E-4D70-4005-8F6D-83F8ADF5EDC0}"/>
    <cellStyle name="Comma 2 3 6 6" xfId="9454" xr:uid="{7005758E-12B9-46F1-B0D0-719E536FA5A1}"/>
    <cellStyle name="Comma 2 3 7" xfId="1100" xr:uid="{00000000-0005-0000-0000-000090020000}"/>
    <cellStyle name="Comma 2 3 7 2" xfId="1887" xr:uid="{00000000-0005-0000-0000-000091020000}"/>
    <cellStyle name="Comma 2 3 7 2 2" xfId="4131" xr:uid="{00000000-0005-0000-0000-000092020000}"/>
    <cellStyle name="Comma 2 3 7 2 2 2" xfId="8150" xr:uid="{20346DCF-AA58-4BD0-8A19-019FDF0354C3}"/>
    <cellStyle name="Comma 2 3 7 2 2 3" xfId="12089" xr:uid="{C477FF4E-2E92-4827-9FDD-344A687CF768}"/>
    <cellStyle name="Comma 2 3 7 2 3" xfId="6190" xr:uid="{E9C7AE45-A67B-4CDC-84DC-BD10EFC79033}"/>
    <cellStyle name="Comma 2 3 7 2 4" xfId="10129" xr:uid="{5B39B430-9FE4-4565-A841-E290FA0B227D}"/>
    <cellStyle name="Comma 2 3 7 3" xfId="2611" xr:uid="{00000000-0005-0000-0000-000093020000}"/>
    <cellStyle name="Comma 2 3 7 3 2" xfId="4855" xr:uid="{00000000-0005-0000-0000-000094020000}"/>
    <cellStyle name="Comma 2 3 7 3 2 2" xfId="8803" xr:uid="{1301A64C-D38D-4270-B2D7-9E7F0E5C1155}"/>
    <cellStyle name="Comma 2 3 7 3 2 3" xfId="12742" xr:uid="{BA0ACADD-1026-4E63-B422-706198824E87}"/>
    <cellStyle name="Comma 2 3 7 3 3" xfId="6843" xr:uid="{E44EA2A9-DED5-4E56-A85F-6E8AEE6BFD61}"/>
    <cellStyle name="Comma 2 3 7 3 4" xfId="10782" xr:uid="{BDDFDAB7-C9F4-48E1-AADC-70FA7E0663A1}"/>
    <cellStyle name="Comma 2 3 7 4" xfId="3345" xr:uid="{00000000-0005-0000-0000-000095020000}"/>
    <cellStyle name="Comma 2 3 7 4 2" xfId="7497" xr:uid="{418CBE31-9364-44BB-B959-D9C00120E611}"/>
    <cellStyle name="Comma 2 3 7 4 3" xfId="11436" xr:uid="{B2010D13-DB0F-48F4-ABA9-DF26F5430A39}"/>
    <cellStyle name="Comma 2 3 7 5" xfId="5537" xr:uid="{FD4C4177-9A46-4310-831E-2BD7169C825A}"/>
    <cellStyle name="Comma 2 3 7 6" xfId="9476" xr:uid="{255212B6-10E2-49E2-B4D6-BB7059ECBC3E}"/>
    <cellStyle name="Comma 2 3 8" xfId="1122" xr:uid="{00000000-0005-0000-0000-000096020000}"/>
    <cellStyle name="Comma 2 3 8 2" xfId="1909" xr:uid="{00000000-0005-0000-0000-000097020000}"/>
    <cellStyle name="Comma 2 3 8 2 2" xfId="4153" xr:uid="{00000000-0005-0000-0000-000098020000}"/>
    <cellStyle name="Comma 2 3 8 2 2 2" xfId="8172" xr:uid="{AA3869F9-E540-4781-BB62-3166AA49EDC2}"/>
    <cellStyle name="Comma 2 3 8 2 2 3" xfId="12111" xr:uid="{A09A89BD-AC24-41CE-8091-812CD49DBBF7}"/>
    <cellStyle name="Comma 2 3 8 2 3" xfId="6212" xr:uid="{3C756F20-46F2-419F-A5F4-46604C9913AD}"/>
    <cellStyle name="Comma 2 3 8 2 4" xfId="10151" xr:uid="{3BC630D4-DFE1-4D8D-97B8-8E361505D55A}"/>
    <cellStyle name="Comma 2 3 8 3" xfId="2633" xr:uid="{00000000-0005-0000-0000-000099020000}"/>
    <cellStyle name="Comma 2 3 8 3 2" xfId="4877" xr:uid="{00000000-0005-0000-0000-00009A020000}"/>
    <cellStyle name="Comma 2 3 8 3 2 2" xfId="8825" xr:uid="{6E6F9C3D-1938-4ABD-B6B9-B4E9CE9511B2}"/>
    <cellStyle name="Comma 2 3 8 3 2 3" xfId="12764" xr:uid="{2820D2ED-5839-43F5-A337-386CC1DD5C43}"/>
    <cellStyle name="Comma 2 3 8 3 3" xfId="6865" xr:uid="{58CC3312-3300-4477-86F1-4CA9E915EF71}"/>
    <cellStyle name="Comma 2 3 8 3 4" xfId="10804" xr:uid="{8D036191-2699-4359-8249-5014A6900DB0}"/>
    <cellStyle name="Comma 2 3 8 4" xfId="3367" xr:uid="{00000000-0005-0000-0000-00009B020000}"/>
    <cellStyle name="Comma 2 3 8 4 2" xfId="7519" xr:uid="{D9FB23FF-79C0-4383-91C0-AEE8770AD8DC}"/>
    <cellStyle name="Comma 2 3 8 4 3" xfId="11458" xr:uid="{8B975BC6-DA87-4013-995C-3A2211CA083D}"/>
    <cellStyle name="Comma 2 3 8 5" xfId="5559" xr:uid="{B9C18A53-30D7-4EB3-8173-5ED38F979101}"/>
    <cellStyle name="Comma 2 3 8 6" xfId="9498" xr:uid="{49598687-5CB7-4EF0-B958-184EABB703DD}"/>
    <cellStyle name="Comma 2 3 9" xfId="1338" xr:uid="{00000000-0005-0000-0000-00009C020000}"/>
    <cellStyle name="Comma 2 3 9 2" xfId="3582" xr:uid="{00000000-0005-0000-0000-00009D020000}"/>
    <cellStyle name="Comma 2 3 9 2 2" xfId="7724" xr:uid="{4457CC34-7511-4AD2-BE94-2F90A27EAC8E}"/>
    <cellStyle name="Comma 2 3 9 2 3" xfId="11663" xr:uid="{5C7CB7D1-398C-493C-8CC4-BF3CC994644C}"/>
    <cellStyle name="Comma 2 3 9 3" xfId="5764" xr:uid="{D887226C-FB3F-4772-91F7-5FDA18714C74}"/>
    <cellStyle name="Comma 2 3 9 4" xfId="9703" xr:uid="{8BEE7174-EC11-4A12-89BE-A75DA1255C50}"/>
    <cellStyle name="Comma 2 30" xfId="1085" xr:uid="{00000000-0005-0000-0000-00009E020000}"/>
    <cellStyle name="Comma 2 30 2" xfId="1872" xr:uid="{00000000-0005-0000-0000-00009F020000}"/>
    <cellStyle name="Comma 2 30 2 2" xfId="4116" xr:uid="{00000000-0005-0000-0000-0000A0020000}"/>
    <cellStyle name="Comma 2 30 2 2 2" xfId="8135" xr:uid="{9E232470-F6A3-4A05-B444-58987BB8B21C}"/>
    <cellStyle name="Comma 2 30 2 2 3" xfId="12074" xr:uid="{C3C495FE-A427-4FB5-B081-1C314D98F146}"/>
    <cellStyle name="Comma 2 30 2 3" xfId="6175" xr:uid="{46011FB8-6325-4CB6-BCF6-64C2FB3BBDCF}"/>
    <cellStyle name="Comma 2 30 2 4" xfId="10114" xr:uid="{03B1A7EB-7E44-4BB0-A013-6533A5BF8DBC}"/>
    <cellStyle name="Comma 2 30 3" xfId="2596" xr:uid="{00000000-0005-0000-0000-0000A1020000}"/>
    <cellStyle name="Comma 2 30 3 2" xfId="4840" xr:uid="{00000000-0005-0000-0000-0000A2020000}"/>
    <cellStyle name="Comma 2 30 3 2 2" xfId="8788" xr:uid="{6B7DEC72-EC00-4D3F-ADA9-30BB71BA4879}"/>
    <cellStyle name="Comma 2 30 3 2 3" xfId="12727" xr:uid="{4988815E-A4B9-4066-AC36-9655BA94DD83}"/>
    <cellStyle name="Comma 2 30 3 3" xfId="6828" xr:uid="{C21E883C-7900-4C0A-971B-D7312C946942}"/>
    <cellStyle name="Comma 2 30 3 4" xfId="10767" xr:uid="{5B545499-4DE3-4493-AE31-1AF51FD5B7B3}"/>
    <cellStyle name="Comma 2 30 4" xfId="3330" xr:uid="{00000000-0005-0000-0000-0000A3020000}"/>
    <cellStyle name="Comma 2 30 4 2" xfId="7482" xr:uid="{75A4C4CE-8A4B-4F71-96F3-15FF78947D89}"/>
    <cellStyle name="Comma 2 30 4 3" xfId="11421" xr:uid="{CF06175A-B7DA-4ECD-8B0B-6AA998A0753C}"/>
    <cellStyle name="Comma 2 30 5" xfId="5522" xr:uid="{12B57A26-2256-4247-BD3C-16FE6FEB7694}"/>
    <cellStyle name="Comma 2 30 6" xfId="9461" xr:uid="{A1171890-55A8-4A78-8BE7-734CADE6E477}"/>
    <cellStyle name="Comma 2 31" xfId="1106" xr:uid="{00000000-0005-0000-0000-0000A4020000}"/>
    <cellStyle name="Comma 2 31 2" xfId="1893" xr:uid="{00000000-0005-0000-0000-0000A5020000}"/>
    <cellStyle name="Comma 2 31 2 2" xfId="4137" xr:uid="{00000000-0005-0000-0000-0000A6020000}"/>
    <cellStyle name="Comma 2 31 2 2 2" xfId="8156" xr:uid="{A639DF2D-D50A-46ED-A5E7-121197C5EFF8}"/>
    <cellStyle name="Comma 2 31 2 2 3" xfId="12095" xr:uid="{D70E03C3-8E1B-4F56-835B-D1C6D814203D}"/>
    <cellStyle name="Comma 2 31 2 3" xfId="6196" xr:uid="{B07A4905-9CB2-453F-8812-E32275E6F156}"/>
    <cellStyle name="Comma 2 31 2 4" xfId="10135" xr:uid="{165A308E-0B76-4EC3-8C5A-D163A74BB28B}"/>
    <cellStyle name="Comma 2 31 3" xfId="2617" xr:uid="{00000000-0005-0000-0000-0000A7020000}"/>
    <cellStyle name="Comma 2 31 3 2" xfId="4861" xr:uid="{00000000-0005-0000-0000-0000A8020000}"/>
    <cellStyle name="Comma 2 31 3 2 2" xfId="8809" xr:uid="{D2505032-4351-4215-B945-475AD13CA4E2}"/>
    <cellStyle name="Comma 2 31 3 2 3" xfId="12748" xr:uid="{CC831422-2A72-42CA-BD74-CAA44F7477A4}"/>
    <cellStyle name="Comma 2 31 3 3" xfId="6849" xr:uid="{58F37A6A-2CE7-41DF-B4FA-140CC62FC83F}"/>
    <cellStyle name="Comma 2 31 3 4" xfId="10788" xr:uid="{7D7592B1-2A31-4EF3-AAF9-94D2877E8D65}"/>
    <cellStyle name="Comma 2 31 4" xfId="3351" xr:uid="{00000000-0005-0000-0000-0000A9020000}"/>
    <cellStyle name="Comma 2 31 4 2" xfId="7503" xr:uid="{C5A219EC-4B10-473A-8964-FE1E2483C61A}"/>
    <cellStyle name="Comma 2 31 4 3" xfId="11442" xr:uid="{9A94F107-696D-4B50-9F71-5802638B0664}"/>
    <cellStyle name="Comma 2 31 5" xfId="5543" xr:uid="{7FA71093-C049-46B3-8F81-30B326CDD300}"/>
    <cellStyle name="Comma 2 31 6" xfId="9482" xr:uid="{5D07671B-6A5F-4052-90AC-54484BA6C6DC}"/>
    <cellStyle name="Comma 2 32" xfId="1323" xr:uid="{00000000-0005-0000-0000-0000AA020000}"/>
    <cellStyle name="Comma 2 32 2" xfId="3567" xr:uid="{00000000-0005-0000-0000-0000AB020000}"/>
    <cellStyle name="Comma 2 32 2 2" xfId="7709" xr:uid="{806DC61F-5002-4302-B6F9-B295BEE38FAF}"/>
    <cellStyle name="Comma 2 32 2 3" xfId="11648" xr:uid="{7D86F6D4-B9FF-4B87-AA3C-B4C630B14BD1}"/>
    <cellStyle name="Comma 2 32 3" xfId="5749" xr:uid="{B955DDF8-71CD-4211-9F8E-4A93ACC3B1C6}"/>
    <cellStyle name="Comma 2 32 4" xfId="9688" xr:uid="{67104CBC-CFED-4609-A8CD-54A043690FB1}"/>
    <cellStyle name="Comma 2 33" xfId="2109" xr:uid="{00000000-0005-0000-0000-0000AC020000}"/>
    <cellStyle name="Comma 2 33 2" xfId="4353" xr:uid="{00000000-0005-0000-0000-0000AD020000}"/>
    <cellStyle name="Comma 2 33 2 2" xfId="8362" xr:uid="{42504021-6EE6-44BF-9110-5977D8A5A934}"/>
    <cellStyle name="Comma 2 33 2 3" xfId="12301" xr:uid="{2765D3C0-F0AE-42AE-A87D-D776C25D9AA9}"/>
    <cellStyle name="Comma 2 33 3" xfId="6402" xr:uid="{6D32097C-A09E-4CEE-9E46-9CCA93CD9B4E}"/>
    <cellStyle name="Comma 2 33 4" xfId="10341" xr:uid="{C061AC54-AE07-4F77-924F-349EC39AFB2D}"/>
    <cellStyle name="Comma 2 34" xfId="2833" xr:uid="{00000000-0005-0000-0000-0000AE020000}"/>
    <cellStyle name="Comma 2 34 2" xfId="7055" xr:uid="{8CF4C7EF-4E99-4140-A70A-19D7114E9A58}"/>
    <cellStyle name="Comma 2 34 3" xfId="10994" xr:uid="{00976246-B8FB-4DD1-9294-3727BF09139A}"/>
    <cellStyle name="Comma 2 35" xfId="5075" xr:uid="{00000000-0005-0000-0000-0000AF020000}"/>
    <cellStyle name="Comma 2 35 2" xfId="9015" xr:uid="{5111C700-71FE-4013-B6B8-881F2051DBBA}"/>
    <cellStyle name="Comma 2 35 3" xfId="12954" xr:uid="{58E77364-F405-45E3-8413-4BCEB18800D3}"/>
    <cellStyle name="Comma 2 36" xfId="5096" xr:uid="{4C6CB440-7620-40AB-A3B9-5F0F73444F41}"/>
    <cellStyle name="Comma 2 37" xfId="9035" xr:uid="{8C703879-9074-4821-990F-254E3B7D3487}"/>
    <cellStyle name="Comma 2 4" xfId="16" xr:uid="{00000000-0005-0000-0000-0000B0020000}"/>
    <cellStyle name="Comma 2 4 10" xfId="5104" xr:uid="{45858D81-299F-4657-BB44-6791BEBE2E70}"/>
    <cellStyle name="Comma 2 4 11" xfId="9043" xr:uid="{E5F6F56F-0E5B-4C73-9362-8B9302DCAA71}"/>
    <cellStyle name="Comma 2 4 2" xfId="90" xr:uid="{00000000-0005-0000-0000-0000B1020000}"/>
    <cellStyle name="Comma 2 4 2 2" xfId="902" xr:uid="{00000000-0005-0000-0000-0000B2020000}"/>
    <cellStyle name="Comma 2 4 2 2 2" xfId="1690" xr:uid="{00000000-0005-0000-0000-0000B3020000}"/>
    <cellStyle name="Comma 2 4 2 2 2 2" xfId="3934" xr:uid="{00000000-0005-0000-0000-0000B4020000}"/>
    <cellStyle name="Comma 2 4 2 2 2 2 2" xfId="7961" xr:uid="{0AD9FD5B-98FA-44DE-AAA5-6589B8BDE529}"/>
    <cellStyle name="Comma 2 4 2 2 2 2 3" xfId="11900" xr:uid="{6E1405DD-AB9B-41AC-A536-C610F5B0AF66}"/>
    <cellStyle name="Comma 2 4 2 2 2 3" xfId="6001" xr:uid="{9ABCAEE5-294D-483E-B05A-849D44161047}"/>
    <cellStyle name="Comma 2 4 2 2 2 4" xfId="9940" xr:uid="{0FC93B77-46D4-4F20-AD9E-608C9942078B}"/>
    <cellStyle name="Comma 2 4 2 2 3" xfId="2414" xr:uid="{00000000-0005-0000-0000-0000B5020000}"/>
    <cellStyle name="Comma 2 4 2 2 3 2" xfId="4658" xr:uid="{00000000-0005-0000-0000-0000B6020000}"/>
    <cellStyle name="Comma 2 4 2 2 3 2 2" xfId="8614" xr:uid="{68FC4F4C-0B3B-478F-861F-D9192C4BBCD3}"/>
    <cellStyle name="Comma 2 4 2 2 3 2 3" xfId="12553" xr:uid="{79858E36-7B01-4EE4-9D2E-48DABB21EE19}"/>
    <cellStyle name="Comma 2 4 2 2 3 3" xfId="6654" xr:uid="{349DAC06-9A79-4F52-BA69-8056861A2A1B}"/>
    <cellStyle name="Comma 2 4 2 2 3 4" xfId="10593" xr:uid="{83C0A350-565A-4F80-8D59-6082FC49DDC2}"/>
    <cellStyle name="Comma 2 4 2 2 4" xfId="3148" xr:uid="{00000000-0005-0000-0000-0000B7020000}"/>
    <cellStyle name="Comma 2 4 2 2 4 2" xfId="7308" xr:uid="{10E7D558-715A-409F-94CF-054F4EE85396}"/>
    <cellStyle name="Comma 2 4 2 2 4 3" xfId="11247" xr:uid="{47B5A57F-D4E1-4671-B667-D9E163926184}"/>
    <cellStyle name="Comma 2 4 2 2 5" xfId="5348" xr:uid="{53FDB9D3-5F4A-4E46-859C-04BBA16D58E8}"/>
    <cellStyle name="Comma 2 4 2 2 6" xfId="9287" xr:uid="{37CE3C37-F689-4634-9414-85A8487293A8}"/>
    <cellStyle name="Comma 2 4 2 3" xfId="1155" xr:uid="{00000000-0005-0000-0000-0000B8020000}"/>
    <cellStyle name="Comma 2 4 2 3 2" xfId="1942" xr:uid="{00000000-0005-0000-0000-0000B9020000}"/>
    <cellStyle name="Comma 2 4 2 3 2 2" xfId="4186" xr:uid="{00000000-0005-0000-0000-0000BA020000}"/>
    <cellStyle name="Comma 2 4 2 3 2 2 2" xfId="8205" xr:uid="{41E7669C-78F5-45EF-8EF4-D974327277E6}"/>
    <cellStyle name="Comma 2 4 2 3 2 2 3" xfId="12144" xr:uid="{42E82EB4-B973-4545-8ED4-882CE13C1BBF}"/>
    <cellStyle name="Comma 2 4 2 3 2 3" xfId="6245" xr:uid="{CE5F1671-6A83-424C-AE66-0B769B1F76C5}"/>
    <cellStyle name="Comma 2 4 2 3 2 4" xfId="10184" xr:uid="{E4C64C54-F693-4303-9F8F-A22712A0F027}"/>
    <cellStyle name="Comma 2 4 2 3 3" xfId="2666" xr:uid="{00000000-0005-0000-0000-0000BB020000}"/>
    <cellStyle name="Comma 2 4 2 3 3 2" xfId="4910" xr:uid="{00000000-0005-0000-0000-0000BC020000}"/>
    <cellStyle name="Comma 2 4 2 3 3 2 2" xfId="8858" xr:uid="{86CBE46B-F1FB-4401-90A3-EB192C961FD0}"/>
    <cellStyle name="Comma 2 4 2 3 3 2 3" xfId="12797" xr:uid="{40E50C56-1242-4F0E-B033-E6ACDCA06A9E}"/>
    <cellStyle name="Comma 2 4 2 3 3 3" xfId="6898" xr:uid="{F9D668D5-407D-4565-87F4-6C7DE6134400}"/>
    <cellStyle name="Comma 2 4 2 3 3 4" xfId="10837" xr:uid="{0CBB49E8-5CFC-4786-BFC8-E20CCA44DDC0}"/>
    <cellStyle name="Comma 2 4 2 3 4" xfId="3400" xr:uid="{00000000-0005-0000-0000-0000BD020000}"/>
    <cellStyle name="Comma 2 4 2 3 4 2" xfId="7552" xr:uid="{647E62EF-1067-4F48-BEC9-9E9E3EB8048B}"/>
    <cellStyle name="Comma 2 4 2 3 4 3" xfId="11491" xr:uid="{CAA9BAD6-9F53-4421-A698-5436F393E53B}"/>
    <cellStyle name="Comma 2 4 2 3 5" xfId="5592" xr:uid="{F62E89BF-E321-41D7-A3D6-F3C166F18844}"/>
    <cellStyle name="Comma 2 4 2 3 6" xfId="9531" xr:uid="{01B064BC-E8C0-43D1-B29D-EEE4900BB61D}"/>
    <cellStyle name="Comma 2 4 2 4" xfId="1370" xr:uid="{00000000-0005-0000-0000-0000BE020000}"/>
    <cellStyle name="Comma 2 4 2 4 2" xfId="3614" xr:uid="{00000000-0005-0000-0000-0000BF020000}"/>
    <cellStyle name="Comma 2 4 2 4 2 2" xfId="7756" xr:uid="{57C77BD9-381E-4A87-B3B6-050DB681A717}"/>
    <cellStyle name="Comma 2 4 2 4 2 3" xfId="11695" xr:uid="{62E8C552-3FB1-4B98-9DDE-4F21879E57EC}"/>
    <cellStyle name="Comma 2 4 2 4 3" xfId="5796" xr:uid="{F3DEDD1A-E6A7-4314-8663-1DE43FAD750E}"/>
    <cellStyle name="Comma 2 4 2 4 4" xfId="9735" xr:uid="{CAC636A4-36B6-45A7-AA0E-CEED1FAD743A}"/>
    <cellStyle name="Comma 2 4 2 5" xfId="2156" xr:uid="{00000000-0005-0000-0000-0000C0020000}"/>
    <cellStyle name="Comma 2 4 2 5 2" xfId="4400" xr:uid="{00000000-0005-0000-0000-0000C1020000}"/>
    <cellStyle name="Comma 2 4 2 5 2 2" xfId="8409" xr:uid="{BC5C5E65-8368-4AE0-B19C-7A45749A64A3}"/>
    <cellStyle name="Comma 2 4 2 5 2 3" xfId="12348" xr:uid="{F9B9BBF2-70B5-4B42-96AE-BB34FC2BAE3E}"/>
    <cellStyle name="Comma 2 4 2 5 3" xfId="6449" xr:uid="{945B13ED-A40A-42F6-9A36-9AFEE7527029}"/>
    <cellStyle name="Comma 2 4 2 5 4" xfId="10388" xr:uid="{F5648A16-8E48-42E1-9F9D-99D3C6EDE74F}"/>
    <cellStyle name="Comma 2 4 2 6" xfId="2880" xr:uid="{00000000-0005-0000-0000-0000C2020000}"/>
    <cellStyle name="Comma 2 4 2 6 2" xfId="7102" xr:uid="{67EEE6E4-6C88-4399-A7F0-932778183CB7}"/>
    <cellStyle name="Comma 2 4 2 6 3" xfId="11041" xr:uid="{F27D4B20-BE4E-408D-BE9F-31AA074D9A42}"/>
    <cellStyle name="Comma 2 4 2 7" xfId="5143" xr:uid="{CDFC4CA9-0F51-4FED-8F55-C21B3DB6CD3B}"/>
    <cellStyle name="Comma 2 4 2 8" xfId="9082" xr:uid="{FF929F0D-67D5-45B6-A878-63BC1BD820BA}"/>
    <cellStyle name="Comma 2 4 3" xfId="863" xr:uid="{00000000-0005-0000-0000-0000C3020000}"/>
    <cellStyle name="Comma 2 4 3 2" xfId="1651" xr:uid="{00000000-0005-0000-0000-0000C4020000}"/>
    <cellStyle name="Comma 2 4 3 2 2" xfId="3895" xr:uid="{00000000-0005-0000-0000-0000C5020000}"/>
    <cellStyle name="Comma 2 4 3 2 2 2" xfId="7922" xr:uid="{0AD60CF4-2CA0-41BF-86EE-078D8C805E0C}"/>
    <cellStyle name="Comma 2 4 3 2 2 3" xfId="11861" xr:uid="{1374D301-DBC8-4184-A964-6242AB1CC350}"/>
    <cellStyle name="Comma 2 4 3 2 3" xfId="5962" xr:uid="{535E98DA-116E-4AFA-AD37-EBDD1F8EAEC6}"/>
    <cellStyle name="Comma 2 4 3 2 4" xfId="9901" xr:uid="{FFD29AA2-7EF3-4CA7-ABB0-B234EBE3C3A3}"/>
    <cellStyle name="Comma 2 4 3 3" xfId="2375" xr:uid="{00000000-0005-0000-0000-0000C6020000}"/>
    <cellStyle name="Comma 2 4 3 3 2" xfId="4619" xr:uid="{00000000-0005-0000-0000-0000C7020000}"/>
    <cellStyle name="Comma 2 4 3 3 2 2" xfId="8575" xr:uid="{3418FE6C-57BE-447F-B282-EE52DABACF99}"/>
    <cellStyle name="Comma 2 4 3 3 2 3" xfId="12514" xr:uid="{86B82981-9EDB-4FE7-9E00-48035D579D81}"/>
    <cellStyle name="Comma 2 4 3 3 3" xfId="6615" xr:uid="{0FBDB1FB-D36B-4EA2-ACC6-395AB88DD35C}"/>
    <cellStyle name="Comma 2 4 3 3 4" xfId="10554" xr:uid="{D6DEBF07-ED00-4006-839D-6DE8A3EA7A85}"/>
    <cellStyle name="Comma 2 4 3 4" xfId="3109" xr:uid="{00000000-0005-0000-0000-0000C8020000}"/>
    <cellStyle name="Comma 2 4 3 4 2" xfId="7269" xr:uid="{618E2DB0-4EDA-4587-BF67-3D7B47B76AAB}"/>
    <cellStyle name="Comma 2 4 3 4 3" xfId="11208" xr:uid="{3B7E5A7A-751B-4C1C-9584-03FC6D97640B}"/>
    <cellStyle name="Comma 2 4 3 5" xfId="5309" xr:uid="{80A00E96-8D90-427F-A4B7-6314272C527B}"/>
    <cellStyle name="Comma 2 4 3 6" xfId="9248" xr:uid="{1C485CB1-F210-4B49-B3E9-E561CE3B7CFE}"/>
    <cellStyle name="Comma 2 4 4" xfId="1093" xr:uid="{00000000-0005-0000-0000-0000C9020000}"/>
    <cellStyle name="Comma 2 4 4 2" xfId="1880" xr:uid="{00000000-0005-0000-0000-0000CA020000}"/>
    <cellStyle name="Comma 2 4 4 2 2" xfId="4124" xr:uid="{00000000-0005-0000-0000-0000CB020000}"/>
    <cellStyle name="Comma 2 4 4 2 2 2" xfId="8143" xr:uid="{F9476AC2-4F3E-456A-A909-908187B633A5}"/>
    <cellStyle name="Comma 2 4 4 2 2 3" xfId="12082" xr:uid="{228A38F4-F000-42CF-B078-310C77F1385A}"/>
    <cellStyle name="Comma 2 4 4 2 3" xfId="6183" xr:uid="{35E9DD20-3A7F-42B3-ADC6-3A0780CA650A}"/>
    <cellStyle name="Comma 2 4 4 2 4" xfId="10122" xr:uid="{8C702E59-4A83-4F30-9906-45CA9BA4C67D}"/>
    <cellStyle name="Comma 2 4 4 3" xfId="2604" xr:uid="{00000000-0005-0000-0000-0000CC020000}"/>
    <cellStyle name="Comma 2 4 4 3 2" xfId="4848" xr:uid="{00000000-0005-0000-0000-0000CD020000}"/>
    <cellStyle name="Comma 2 4 4 3 2 2" xfId="8796" xr:uid="{5A710BE8-07E9-4799-A14F-591C13A14D5B}"/>
    <cellStyle name="Comma 2 4 4 3 2 3" xfId="12735" xr:uid="{6EE43845-8219-41F9-AA35-09DB6D092A5D}"/>
    <cellStyle name="Comma 2 4 4 3 3" xfId="6836" xr:uid="{1ADF195D-BACB-41AB-A633-F34D47BAC142}"/>
    <cellStyle name="Comma 2 4 4 3 4" xfId="10775" xr:uid="{4626641B-7427-4CC9-93F5-AFA78DC9F089}"/>
    <cellStyle name="Comma 2 4 4 4" xfId="3338" xr:uid="{00000000-0005-0000-0000-0000CE020000}"/>
    <cellStyle name="Comma 2 4 4 4 2" xfId="7490" xr:uid="{9E52D3BB-3C5B-4607-8F0B-34D765B198ED}"/>
    <cellStyle name="Comma 2 4 4 4 3" xfId="11429" xr:uid="{849A60BC-106E-468A-941F-1308358BE948}"/>
    <cellStyle name="Comma 2 4 4 5" xfId="5530" xr:uid="{D696CEDE-B30A-4B23-8392-46BA7FEC14A8}"/>
    <cellStyle name="Comma 2 4 4 6" xfId="9469" xr:uid="{6CCD62E3-AC35-44E9-8CCE-4B165E688192}"/>
    <cellStyle name="Comma 2 4 5" xfId="1115" xr:uid="{00000000-0005-0000-0000-0000CF020000}"/>
    <cellStyle name="Comma 2 4 5 2" xfId="1902" xr:uid="{00000000-0005-0000-0000-0000D0020000}"/>
    <cellStyle name="Comma 2 4 5 2 2" xfId="4146" xr:uid="{00000000-0005-0000-0000-0000D1020000}"/>
    <cellStyle name="Comma 2 4 5 2 2 2" xfId="8165" xr:uid="{0AFB94B1-83CB-4961-8205-B94E1449C2D7}"/>
    <cellStyle name="Comma 2 4 5 2 2 3" xfId="12104" xr:uid="{569B6940-5388-40C3-963D-1FC641B96FB2}"/>
    <cellStyle name="Comma 2 4 5 2 3" xfId="6205" xr:uid="{0F3DF9A4-6FE1-4A21-9A1A-3970932EFD95}"/>
    <cellStyle name="Comma 2 4 5 2 4" xfId="10144" xr:uid="{B77BA27D-AE56-4F69-B174-1DD38DBEF32C}"/>
    <cellStyle name="Comma 2 4 5 3" xfId="2626" xr:uid="{00000000-0005-0000-0000-0000D2020000}"/>
    <cellStyle name="Comma 2 4 5 3 2" xfId="4870" xr:uid="{00000000-0005-0000-0000-0000D3020000}"/>
    <cellStyle name="Comma 2 4 5 3 2 2" xfId="8818" xr:uid="{260DE1E2-B3E5-4850-B2B5-C369470A73AA}"/>
    <cellStyle name="Comma 2 4 5 3 2 3" xfId="12757" xr:uid="{4622C417-3872-4F2A-8A82-CA271831029C}"/>
    <cellStyle name="Comma 2 4 5 3 3" xfId="6858" xr:uid="{759A2E78-E81C-4202-A0F1-624C3F4FD2FC}"/>
    <cellStyle name="Comma 2 4 5 3 4" xfId="10797" xr:uid="{35B3E471-8B49-4483-B11A-15C0D1A6B72B}"/>
    <cellStyle name="Comma 2 4 5 4" xfId="3360" xr:uid="{00000000-0005-0000-0000-0000D4020000}"/>
    <cellStyle name="Comma 2 4 5 4 2" xfId="7512" xr:uid="{3E72AA0D-7F2B-4D46-BC6D-1937C295B9ED}"/>
    <cellStyle name="Comma 2 4 5 4 3" xfId="11451" xr:uid="{6CF12861-67A3-4735-A009-FD97CFE68F33}"/>
    <cellStyle name="Comma 2 4 5 5" xfId="5552" xr:uid="{973EAEBF-C623-4238-80C4-6FF442D64BCF}"/>
    <cellStyle name="Comma 2 4 5 6" xfId="9491" xr:uid="{852856A6-B397-45AB-A053-FFD49F68EDB4}"/>
    <cellStyle name="Comma 2 4 6" xfId="1331" xr:uid="{00000000-0005-0000-0000-0000D5020000}"/>
    <cellStyle name="Comma 2 4 6 2" xfId="3575" xr:uid="{00000000-0005-0000-0000-0000D6020000}"/>
    <cellStyle name="Comma 2 4 6 2 2" xfId="7717" xr:uid="{EDEA2955-C232-4421-8DD3-07FE8EB0C81C}"/>
    <cellStyle name="Comma 2 4 6 2 3" xfId="11656" xr:uid="{C850C95A-ACEB-45B5-9A39-944158DB18B4}"/>
    <cellStyle name="Comma 2 4 6 3" xfId="5757" xr:uid="{0EF22D50-AD3A-4FFE-AC5A-E4D704BAD851}"/>
    <cellStyle name="Comma 2 4 6 4" xfId="9696" xr:uid="{D0D9D0D8-B05B-4732-987D-046920B93C16}"/>
    <cellStyle name="Comma 2 4 7" xfId="2117" xr:uid="{00000000-0005-0000-0000-0000D7020000}"/>
    <cellStyle name="Comma 2 4 7 2" xfId="4361" xr:uid="{00000000-0005-0000-0000-0000D8020000}"/>
    <cellStyle name="Comma 2 4 7 2 2" xfId="8370" xr:uid="{394DF520-F473-4EA3-9590-D7E030088641}"/>
    <cellStyle name="Comma 2 4 7 2 3" xfId="12309" xr:uid="{7A289A94-C1E8-4412-9B1A-7870B0261533}"/>
    <cellStyle name="Comma 2 4 7 3" xfId="6410" xr:uid="{C6E7D9C5-C193-4EC5-B8E4-19436144ADAA}"/>
    <cellStyle name="Comma 2 4 7 4" xfId="10349" xr:uid="{86AD44ED-93ED-4D00-82D8-660428474533}"/>
    <cellStyle name="Comma 2 4 8" xfId="2841" xr:uid="{00000000-0005-0000-0000-0000D9020000}"/>
    <cellStyle name="Comma 2 4 8 2" xfId="7063" xr:uid="{B9B45598-6A08-4BA9-AD23-35ECE276687B}"/>
    <cellStyle name="Comma 2 4 8 3" xfId="11002" xr:uid="{CAE1E424-8747-4C23-B97D-E4B3E9CE44C3}"/>
    <cellStyle name="Comma 2 4 9" xfId="5083" xr:uid="{00000000-0005-0000-0000-0000DA020000}"/>
    <cellStyle name="Comma 2 4 9 2" xfId="9023" xr:uid="{33CBBBD1-A74A-41DC-9001-E00309AB1614}"/>
    <cellStyle name="Comma 2 4 9 3" xfId="12962" xr:uid="{2257541C-76B9-4900-B0AE-11E3D464A418}"/>
    <cellStyle name="Comma 2 5" xfId="91" xr:uid="{00000000-0005-0000-0000-0000DB020000}"/>
    <cellStyle name="Comma 2 5 2" xfId="903" xr:uid="{00000000-0005-0000-0000-0000DC020000}"/>
    <cellStyle name="Comma 2 5 2 2" xfId="1691" xr:uid="{00000000-0005-0000-0000-0000DD020000}"/>
    <cellStyle name="Comma 2 5 2 2 2" xfId="3935" xr:uid="{00000000-0005-0000-0000-0000DE020000}"/>
    <cellStyle name="Comma 2 5 2 2 2 2" xfId="7962" xr:uid="{C4B5E600-DD41-459E-9908-45482E3E50AF}"/>
    <cellStyle name="Comma 2 5 2 2 2 3" xfId="11901" xr:uid="{1150020D-870B-4671-BF07-7241FFBE81DA}"/>
    <cellStyle name="Comma 2 5 2 2 3" xfId="6002" xr:uid="{6DE39B58-48A9-4DD1-981C-DBB5ED281A1D}"/>
    <cellStyle name="Comma 2 5 2 2 4" xfId="9941" xr:uid="{842BF6DA-A50F-432B-BBB6-2EE650450634}"/>
    <cellStyle name="Comma 2 5 2 3" xfId="2415" xr:uid="{00000000-0005-0000-0000-0000DF020000}"/>
    <cellStyle name="Comma 2 5 2 3 2" xfId="4659" xr:uid="{00000000-0005-0000-0000-0000E0020000}"/>
    <cellStyle name="Comma 2 5 2 3 2 2" xfId="8615" xr:uid="{43376E09-A895-488A-8B12-1CCCEA82B59B}"/>
    <cellStyle name="Comma 2 5 2 3 2 3" xfId="12554" xr:uid="{5596787B-9E28-469A-B9C5-176ECD26699E}"/>
    <cellStyle name="Comma 2 5 2 3 3" xfId="6655" xr:uid="{290F5F81-4DF0-4C9E-919E-19A3AF85AB58}"/>
    <cellStyle name="Comma 2 5 2 3 4" xfId="10594" xr:uid="{CFF4E391-A71B-4BB9-BD5C-05C049FF0E9D}"/>
    <cellStyle name="Comma 2 5 2 4" xfId="3149" xr:uid="{00000000-0005-0000-0000-0000E1020000}"/>
    <cellStyle name="Comma 2 5 2 4 2" xfId="7309" xr:uid="{35E36132-B985-40B6-AE09-00B1A1C8F224}"/>
    <cellStyle name="Comma 2 5 2 4 3" xfId="11248" xr:uid="{9584F901-6436-469D-8BEF-EC45A9C2B6CD}"/>
    <cellStyle name="Comma 2 5 2 5" xfId="5349" xr:uid="{098A9F41-CFE5-4A31-A002-A3572ED289C8}"/>
    <cellStyle name="Comma 2 5 2 6" xfId="9288" xr:uid="{650B10E4-047A-4A55-B5EF-4E7BFE96C026}"/>
    <cellStyle name="Comma 2 5 3" xfId="1156" xr:uid="{00000000-0005-0000-0000-0000E2020000}"/>
    <cellStyle name="Comma 2 5 3 2" xfId="1943" xr:uid="{00000000-0005-0000-0000-0000E3020000}"/>
    <cellStyle name="Comma 2 5 3 2 2" xfId="4187" xr:uid="{00000000-0005-0000-0000-0000E4020000}"/>
    <cellStyle name="Comma 2 5 3 2 2 2" xfId="8206" xr:uid="{8D23EF38-FBA9-46E0-A3D4-FD0CE0A5A91C}"/>
    <cellStyle name="Comma 2 5 3 2 2 3" xfId="12145" xr:uid="{B22B6C4D-8122-4EAD-B41E-CFBC1805B2E3}"/>
    <cellStyle name="Comma 2 5 3 2 3" xfId="6246" xr:uid="{8873CB7E-9162-4C65-BE41-1D3D019BB9C3}"/>
    <cellStyle name="Comma 2 5 3 2 4" xfId="10185" xr:uid="{AE961B16-8CC1-40D0-A1B6-405DC86C4713}"/>
    <cellStyle name="Comma 2 5 3 3" xfId="2667" xr:uid="{00000000-0005-0000-0000-0000E5020000}"/>
    <cellStyle name="Comma 2 5 3 3 2" xfId="4911" xr:uid="{00000000-0005-0000-0000-0000E6020000}"/>
    <cellStyle name="Comma 2 5 3 3 2 2" xfId="8859" xr:uid="{553C7D59-6EA4-46AD-9D6B-B620DE9280CA}"/>
    <cellStyle name="Comma 2 5 3 3 2 3" xfId="12798" xr:uid="{E2D45B18-87EE-4CBB-8764-FB96EAB372AA}"/>
    <cellStyle name="Comma 2 5 3 3 3" xfId="6899" xr:uid="{53B7F0CE-7FCD-4CAE-9ACB-ED2E15BF10F2}"/>
    <cellStyle name="Comma 2 5 3 3 4" xfId="10838" xr:uid="{100FED55-01B2-47F2-A21F-F5CE2EF1F6CA}"/>
    <cellStyle name="Comma 2 5 3 4" xfId="3401" xr:uid="{00000000-0005-0000-0000-0000E7020000}"/>
    <cellStyle name="Comma 2 5 3 4 2" xfId="7553" xr:uid="{E05E6B90-915A-43EF-BAF3-E077A168D42E}"/>
    <cellStyle name="Comma 2 5 3 4 3" xfId="11492" xr:uid="{50070862-13F7-4C0A-B851-07EF2487C714}"/>
    <cellStyle name="Comma 2 5 3 5" xfId="5593" xr:uid="{B4167D5D-E4DB-4B1E-9196-0612FC567037}"/>
    <cellStyle name="Comma 2 5 3 6" xfId="9532" xr:uid="{ECBD2FF9-2EE5-45CD-BCB3-7810E7B7A7FE}"/>
    <cellStyle name="Comma 2 5 4" xfId="1371" xr:uid="{00000000-0005-0000-0000-0000E8020000}"/>
    <cellStyle name="Comma 2 5 4 2" xfId="3615" xr:uid="{00000000-0005-0000-0000-0000E9020000}"/>
    <cellStyle name="Comma 2 5 4 2 2" xfId="7757" xr:uid="{13B06843-46EA-45BD-821F-DDB3A217F9BB}"/>
    <cellStyle name="Comma 2 5 4 2 3" xfId="11696" xr:uid="{F27820CB-2745-4011-9625-97EF3E0FA378}"/>
    <cellStyle name="Comma 2 5 4 3" xfId="5797" xr:uid="{4742D1D4-EB0F-4DFC-A0A4-819101611BFD}"/>
    <cellStyle name="Comma 2 5 4 4" xfId="9736" xr:uid="{07DAE87F-1FA1-492E-B8BE-9F6CA4CCF296}"/>
    <cellStyle name="Comma 2 5 5" xfId="2157" xr:uid="{00000000-0005-0000-0000-0000EA020000}"/>
    <cellStyle name="Comma 2 5 5 2" xfId="4401" xr:uid="{00000000-0005-0000-0000-0000EB020000}"/>
    <cellStyle name="Comma 2 5 5 2 2" xfId="8410" xr:uid="{87753617-0C64-40D9-9739-3D27CB46B9F2}"/>
    <cellStyle name="Comma 2 5 5 2 3" xfId="12349" xr:uid="{ABB9384E-C553-415E-B9F2-4F0550AAF320}"/>
    <cellStyle name="Comma 2 5 5 3" xfId="6450" xr:uid="{190BD536-4248-4949-82B8-6361F8E9E0CE}"/>
    <cellStyle name="Comma 2 5 5 4" xfId="10389" xr:uid="{17FB7932-8D85-4AC8-B96C-3F24AC5D8D57}"/>
    <cellStyle name="Comma 2 5 6" xfId="2881" xr:uid="{00000000-0005-0000-0000-0000EC020000}"/>
    <cellStyle name="Comma 2 5 6 2" xfId="7103" xr:uid="{781DDCA6-DF82-47E3-964F-83979CF22385}"/>
    <cellStyle name="Comma 2 5 6 3" xfId="11042" xr:uid="{D80457D4-596D-484E-9F2E-3E3DBD202E82}"/>
    <cellStyle name="Comma 2 5 7" xfId="5144" xr:uid="{AAB42CCF-54AC-491B-A69C-D0F42D74490C}"/>
    <cellStyle name="Comma 2 5 8" xfId="9083" xr:uid="{29EF534D-A795-4A04-A0FD-7ED7CC5F008F}"/>
    <cellStyle name="Comma 2 6" xfId="92" xr:uid="{00000000-0005-0000-0000-0000ED020000}"/>
    <cellStyle name="Comma 2 6 2" xfId="904" xr:uid="{00000000-0005-0000-0000-0000EE020000}"/>
    <cellStyle name="Comma 2 6 2 2" xfId="1692" xr:uid="{00000000-0005-0000-0000-0000EF020000}"/>
    <cellStyle name="Comma 2 6 2 2 2" xfId="3936" xr:uid="{00000000-0005-0000-0000-0000F0020000}"/>
    <cellStyle name="Comma 2 6 2 2 2 2" xfId="7963" xr:uid="{4DF825F6-B9AB-4115-9270-0407262FF19A}"/>
    <cellStyle name="Comma 2 6 2 2 2 3" xfId="11902" xr:uid="{A7C564AA-C230-45F4-8530-F46203EB3F3F}"/>
    <cellStyle name="Comma 2 6 2 2 3" xfId="6003" xr:uid="{5CFA31F5-28D6-48EF-877B-1AD8614C371D}"/>
    <cellStyle name="Comma 2 6 2 2 4" xfId="9942" xr:uid="{8055D9AB-F3A0-4978-8597-2F560592E6D5}"/>
    <cellStyle name="Comma 2 6 2 3" xfId="2416" xr:uid="{00000000-0005-0000-0000-0000F1020000}"/>
    <cellStyle name="Comma 2 6 2 3 2" xfId="4660" xr:uid="{00000000-0005-0000-0000-0000F2020000}"/>
    <cellStyle name="Comma 2 6 2 3 2 2" xfId="8616" xr:uid="{96F5A593-D6BB-408E-8E78-AE2E4BFA9C4C}"/>
    <cellStyle name="Comma 2 6 2 3 2 3" xfId="12555" xr:uid="{01883678-8388-4536-AAC1-EFA5B5439A93}"/>
    <cellStyle name="Comma 2 6 2 3 3" xfId="6656" xr:uid="{D2626704-DD12-4FED-9617-3AF53B0E9A7D}"/>
    <cellStyle name="Comma 2 6 2 3 4" xfId="10595" xr:uid="{1857A29D-D72A-491E-9B6E-FD6B6B6C00F9}"/>
    <cellStyle name="Comma 2 6 2 4" xfId="3150" xr:uid="{00000000-0005-0000-0000-0000F3020000}"/>
    <cellStyle name="Comma 2 6 2 4 2" xfId="7310" xr:uid="{1E2B83ED-E609-432C-A3AF-64BE175AD49B}"/>
    <cellStyle name="Comma 2 6 2 4 3" xfId="11249" xr:uid="{6B7D878B-5D23-4848-ABE4-1FC08C7BE7BC}"/>
    <cellStyle name="Comma 2 6 2 5" xfId="5350" xr:uid="{CB2EDB35-0F70-4ABD-A0AC-1CF3A12277EB}"/>
    <cellStyle name="Comma 2 6 2 6" xfId="9289" xr:uid="{1BA246F2-A209-4488-B6F6-4702AD2811B1}"/>
    <cellStyle name="Comma 2 6 3" xfId="1157" xr:uid="{00000000-0005-0000-0000-0000F4020000}"/>
    <cellStyle name="Comma 2 6 3 2" xfId="1944" xr:uid="{00000000-0005-0000-0000-0000F5020000}"/>
    <cellStyle name="Comma 2 6 3 2 2" xfId="4188" xr:uid="{00000000-0005-0000-0000-0000F6020000}"/>
    <cellStyle name="Comma 2 6 3 2 2 2" xfId="8207" xr:uid="{34091AB2-350A-4A9A-8BC3-97C70C6DC6CC}"/>
    <cellStyle name="Comma 2 6 3 2 2 3" xfId="12146" xr:uid="{4546B574-8FC9-40C3-B5E2-B4F20B917F96}"/>
    <cellStyle name="Comma 2 6 3 2 3" xfId="6247" xr:uid="{41F98E03-1B3F-43BB-A226-BB905F5D01E8}"/>
    <cellStyle name="Comma 2 6 3 2 4" xfId="10186" xr:uid="{7AA284D4-2BB5-4CCC-8AE2-7BD8BEFA2BF9}"/>
    <cellStyle name="Comma 2 6 3 3" xfId="2668" xr:uid="{00000000-0005-0000-0000-0000F7020000}"/>
    <cellStyle name="Comma 2 6 3 3 2" xfId="4912" xr:uid="{00000000-0005-0000-0000-0000F8020000}"/>
    <cellStyle name="Comma 2 6 3 3 2 2" xfId="8860" xr:uid="{136FAA2F-8319-44E7-ABD6-857E6C3ED318}"/>
    <cellStyle name="Comma 2 6 3 3 2 3" xfId="12799" xr:uid="{D370381B-54C1-4A40-A169-2DA61777CC30}"/>
    <cellStyle name="Comma 2 6 3 3 3" xfId="6900" xr:uid="{956E1009-AAA9-46BB-98C5-83ADDE15D388}"/>
    <cellStyle name="Comma 2 6 3 3 4" xfId="10839" xr:uid="{B54A4417-9312-4FD6-B33C-FC59213C519D}"/>
    <cellStyle name="Comma 2 6 3 4" xfId="3402" xr:uid="{00000000-0005-0000-0000-0000F9020000}"/>
    <cellStyle name="Comma 2 6 3 4 2" xfId="7554" xr:uid="{38B58DA3-F97F-427A-B710-61323C39A408}"/>
    <cellStyle name="Comma 2 6 3 4 3" xfId="11493" xr:uid="{7654CB76-6AE1-48A9-847A-C31C664BFA18}"/>
    <cellStyle name="Comma 2 6 3 5" xfId="5594" xr:uid="{C0BD92BC-11F0-4281-9BCD-0B64C2797737}"/>
    <cellStyle name="Comma 2 6 3 6" xfId="9533" xr:uid="{5001576F-64C6-4650-98A1-303EE8A32CC9}"/>
    <cellStyle name="Comma 2 6 4" xfId="1372" xr:uid="{00000000-0005-0000-0000-0000FA020000}"/>
    <cellStyle name="Comma 2 6 4 2" xfId="3616" xr:uid="{00000000-0005-0000-0000-0000FB020000}"/>
    <cellStyle name="Comma 2 6 4 2 2" xfId="7758" xr:uid="{0FF8AD6D-C4E2-42C0-A7F6-F93984F3B369}"/>
    <cellStyle name="Comma 2 6 4 2 3" xfId="11697" xr:uid="{33BEB358-80B7-4C1D-89EA-40AD02187B28}"/>
    <cellStyle name="Comma 2 6 4 3" xfId="5798" xr:uid="{735EE52C-9D60-4EB9-AF8B-EEA5BEC585B4}"/>
    <cellStyle name="Comma 2 6 4 4" xfId="9737" xr:uid="{B245E521-4EF2-4B55-99F1-3B06BEC3F1AA}"/>
    <cellStyle name="Comma 2 6 5" xfId="2158" xr:uid="{00000000-0005-0000-0000-0000FC020000}"/>
    <cellStyle name="Comma 2 6 5 2" xfId="4402" xr:uid="{00000000-0005-0000-0000-0000FD020000}"/>
    <cellStyle name="Comma 2 6 5 2 2" xfId="8411" xr:uid="{027CC05E-23C2-4E7A-8A5E-ECDCABA82662}"/>
    <cellStyle name="Comma 2 6 5 2 3" xfId="12350" xr:uid="{AEFE8FEF-988E-4FCE-A4DF-5B01E9E36937}"/>
    <cellStyle name="Comma 2 6 5 3" xfId="6451" xr:uid="{15ECEC79-5D0E-4F3F-A21F-F02AB53D3CC7}"/>
    <cellStyle name="Comma 2 6 5 4" xfId="10390" xr:uid="{426B9DD0-7D77-47AB-A032-56E3A9CA0DD3}"/>
    <cellStyle name="Comma 2 6 6" xfId="2882" xr:uid="{00000000-0005-0000-0000-0000FE020000}"/>
    <cellStyle name="Comma 2 6 6 2" xfId="7104" xr:uid="{FBB65F52-6AF7-4ED3-B0DD-5D8ECD4498C0}"/>
    <cellStyle name="Comma 2 6 6 3" xfId="11043" xr:uid="{927059CC-8A35-467F-8D0A-B3B40FC8DEB4}"/>
    <cellStyle name="Comma 2 6 7" xfId="5145" xr:uid="{042041D0-AE7F-45BC-8F79-CF752962851F}"/>
    <cellStyle name="Comma 2 6 8" xfId="9084" xr:uid="{BA9DF827-AEE7-41B9-9F44-BF191946DDA0}"/>
    <cellStyle name="Comma 2 7" xfId="93" xr:uid="{00000000-0005-0000-0000-0000FF020000}"/>
    <cellStyle name="Comma 2 7 2" xfId="905" xr:uid="{00000000-0005-0000-0000-000000030000}"/>
    <cellStyle name="Comma 2 7 2 2" xfId="1693" xr:uid="{00000000-0005-0000-0000-000001030000}"/>
    <cellStyle name="Comma 2 7 2 2 2" xfId="3937" xr:uid="{00000000-0005-0000-0000-000002030000}"/>
    <cellStyle name="Comma 2 7 2 2 2 2" xfId="7964" xr:uid="{2E0396C6-0733-4B55-B6DD-68B916DE7B09}"/>
    <cellStyle name="Comma 2 7 2 2 2 3" xfId="11903" xr:uid="{DAA119B6-5C18-463C-B799-0CBD8FEC51AD}"/>
    <cellStyle name="Comma 2 7 2 2 3" xfId="6004" xr:uid="{2539C8F1-1F7C-4AA7-9445-E3513EE436D5}"/>
    <cellStyle name="Comma 2 7 2 2 4" xfId="9943" xr:uid="{1014D827-C17D-4908-8866-67269066B01A}"/>
    <cellStyle name="Comma 2 7 2 3" xfId="2417" xr:uid="{00000000-0005-0000-0000-000003030000}"/>
    <cellStyle name="Comma 2 7 2 3 2" xfId="4661" xr:uid="{00000000-0005-0000-0000-000004030000}"/>
    <cellStyle name="Comma 2 7 2 3 2 2" xfId="8617" xr:uid="{8AEA6F4F-8C06-47ED-9E76-BAFA9F4973B5}"/>
    <cellStyle name="Comma 2 7 2 3 2 3" xfId="12556" xr:uid="{B6FB3555-003C-4688-88BC-52CE4B15AC91}"/>
    <cellStyle name="Comma 2 7 2 3 3" xfId="6657" xr:uid="{C5FB591A-42B7-4702-B054-F84050CB3AB2}"/>
    <cellStyle name="Comma 2 7 2 3 4" xfId="10596" xr:uid="{CBACA1E0-EDB6-4556-BBA9-C22230B3108D}"/>
    <cellStyle name="Comma 2 7 2 4" xfId="3151" xr:uid="{00000000-0005-0000-0000-000005030000}"/>
    <cellStyle name="Comma 2 7 2 4 2" xfId="7311" xr:uid="{FCF844E2-6688-4545-A7A4-C03DC4630AFA}"/>
    <cellStyle name="Comma 2 7 2 4 3" xfId="11250" xr:uid="{D596BCA0-B4A7-4B6B-8029-A279AFFB4E0B}"/>
    <cellStyle name="Comma 2 7 2 5" xfId="5351" xr:uid="{F022375F-D963-496B-ADEC-F92481FF047B}"/>
    <cellStyle name="Comma 2 7 2 6" xfId="9290" xr:uid="{C00EC3CE-C4C8-4AE9-980B-15A98D466E2B}"/>
    <cellStyle name="Comma 2 7 3" xfId="1158" xr:uid="{00000000-0005-0000-0000-000006030000}"/>
    <cellStyle name="Comma 2 7 3 2" xfId="1945" xr:uid="{00000000-0005-0000-0000-000007030000}"/>
    <cellStyle name="Comma 2 7 3 2 2" xfId="4189" xr:uid="{00000000-0005-0000-0000-000008030000}"/>
    <cellStyle name="Comma 2 7 3 2 2 2" xfId="8208" xr:uid="{E552DE69-3215-4978-917B-2C38883CE104}"/>
    <cellStyle name="Comma 2 7 3 2 2 3" xfId="12147" xr:uid="{3A12764E-3438-4662-A599-2D15E413E692}"/>
    <cellStyle name="Comma 2 7 3 2 3" xfId="6248" xr:uid="{554434D2-ED9A-4A30-81F6-8C72B5FFF349}"/>
    <cellStyle name="Comma 2 7 3 2 4" xfId="10187" xr:uid="{1B5D77B3-67C4-435C-B9B9-8C2326664188}"/>
    <cellStyle name="Comma 2 7 3 3" xfId="2669" xr:uid="{00000000-0005-0000-0000-000009030000}"/>
    <cellStyle name="Comma 2 7 3 3 2" xfId="4913" xr:uid="{00000000-0005-0000-0000-00000A030000}"/>
    <cellStyle name="Comma 2 7 3 3 2 2" xfId="8861" xr:uid="{0E1E2D33-9C5E-44E1-AF03-F1AEF4D152CB}"/>
    <cellStyle name="Comma 2 7 3 3 2 3" xfId="12800" xr:uid="{779E2381-4837-45F0-A3D1-55D8851DFD59}"/>
    <cellStyle name="Comma 2 7 3 3 3" xfId="6901" xr:uid="{F91D8044-24B2-4A8C-99E6-B172BE63EC33}"/>
    <cellStyle name="Comma 2 7 3 3 4" xfId="10840" xr:uid="{87CF090E-EFE1-4079-A79D-D18E4BCE0F40}"/>
    <cellStyle name="Comma 2 7 3 4" xfId="3403" xr:uid="{00000000-0005-0000-0000-00000B030000}"/>
    <cellStyle name="Comma 2 7 3 4 2" xfId="7555" xr:uid="{26879D46-A5AE-407B-9530-A109D78476E1}"/>
    <cellStyle name="Comma 2 7 3 4 3" xfId="11494" xr:uid="{968E42F3-1F0C-4707-AEA2-047662FF6AA3}"/>
    <cellStyle name="Comma 2 7 3 5" xfId="5595" xr:uid="{7362EB75-F28A-4737-8296-C7BF14732088}"/>
    <cellStyle name="Comma 2 7 3 6" xfId="9534" xr:uid="{6FD695A7-C218-4521-B69F-8415DEBB452D}"/>
    <cellStyle name="Comma 2 7 4" xfId="1373" xr:uid="{00000000-0005-0000-0000-00000C030000}"/>
    <cellStyle name="Comma 2 7 4 2" xfId="3617" xr:uid="{00000000-0005-0000-0000-00000D030000}"/>
    <cellStyle name="Comma 2 7 4 2 2" xfId="7759" xr:uid="{F20E9410-1D3D-409D-9B99-E3772A831F5B}"/>
    <cellStyle name="Comma 2 7 4 2 3" xfId="11698" xr:uid="{B567DF96-A214-45C8-8DF5-0F7D97B1E58E}"/>
    <cellStyle name="Comma 2 7 4 3" xfId="5799" xr:uid="{0A30A184-C386-4F42-9018-44AA28C67188}"/>
    <cellStyle name="Comma 2 7 4 4" xfId="9738" xr:uid="{C7F6295D-6B60-4BF7-AEDB-BB0722A32AED}"/>
    <cellStyle name="Comma 2 7 5" xfId="2159" xr:uid="{00000000-0005-0000-0000-00000E030000}"/>
    <cellStyle name="Comma 2 7 5 2" xfId="4403" xr:uid="{00000000-0005-0000-0000-00000F030000}"/>
    <cellStyle name="Comma 2 7 5 2 2" xfId="8412" xr:uid="{7A7549E7-6F18-4F62-A8FA-61C163C21DB7}"/>
    <cellStyle name="Comma 2 7 5 2 3" xfId="12351" xr:uid="{5ADA6276-5E22-44C1-BAC7-01B2EDC3AF14}"/>
    <cellStyle name="Comma 2 7 5 3" xfId="6452" xr:uid="{FC7F62DD-9100-46ED-923A-DAE213403B3B}"/>
    <cellStyle name="Comma 2 7 5 4" xfId="10391" xr:uid="{D9E14ED0-817B-46D7-8E38-F0D9F88F46EF}"/>
    <cellStyle name="Comma 2 7 6" xfId="2883" xr:uid="{00000000-0005-0000-0000-000010030000}"/>
    <cellStyle name="Comma 2 7 6 2" xfId="7105" xr:uid="{22F8E826-AA6C-4A0B-AAED-A3C7934430F2}"/>
    <cellStyle name="Comma 2 7 6 3" xfId="11044" xr:uid="{A9B76EB6-62D6-4712-9B8A-BD44AB12EA03}"/>
    <cellStyle name="Comma 2 7 7" xfId="5146" xr:uid="{460C4784-B7B7-4D27-8F83-7DD7DEA1C06A}"/>
    <cellStyle name="Comma 2 7 8" xfId="9085" xr:uid="{59CABD98-E186-41B6-B1D9-665D8C4DE78E}"/>
    <cellStyle name="Comma 2 8" xfId="94" xr:uid="{00000000-0005-0000-0000-000011030000}"/>
    <cellStyle name="Comma 2 8 2" xfId="906" xr:uid="{00000000-0005-0000-0000-000012030000}"/>
    <cellStyle name="Comma 2 8 2 2" xfId="1694" xr:uid="{00000000-0005-0000-0000-000013030000}"/>
    <cellStyle name="Comma 2 8 2 2 2" xfId="3938" xr:uid="{00000000-0005-0000-0000-000014030000}"/>
    <cellStyle name="Comma 2 8 2 2 2 2" xfId="7965" xr:uid="{37A6B6ED-B9D8-4207-94AE-98ECE6780CC8}"/>
    <cellStyle name="Comma 2 8 2 2 2 3" xfId="11904" xr:uid="{2D5D37A7-05B3-4435-BA5F-B8F55C74F4BC}"/>
    <cellStyle name="Comma 2 8 2 2 3" xfId="6005" xr:uid="{AFCE62FB-C4F7-4F5E-A5F1-E8FCEDBCA4A5}"/>
    <cellStyle name="Comma 2 8 2 2 4" xfId="9944" xr:uid="{CFC27684-2F10-46C1-A201-C2D7316F707E}"/>
    <cellStyle name="Comma 2 8 2 3" xfId="2418" xr:uid="{00000000-0005-0000-0000-000015030000}"/>
    <cellStyle name="Comma 2 8 2 3 2" xfId="4662" xr:uid="{00000000-0005-0000-0000-000016030000}"/>
    <cellStyle name="Comma 2 8 2 3 2 2" xfId="8618" xr:uid="{46E4879E-3989-4BE9-A0FD-5ECCA555FA7A}"/>
    <cellStyle name="Comma 2 8 2 3 2 3" xfId="12557" xr:uid="{2A185D34-844E-4E27-9F1B-837BB41A4F00}"/>
    <cellStyle name="Comma 2 8 2 3 3" xfId="6658" xr:uid="{0834B1CA-F4C4-4A87-A999-CB60BB6FFFA2}"/>
    <cellStyle name="Comma 2 8 2 3 4" xfId="10597" xr:uid="{4DABE70F-2B12-4729-992B-9C19A8E25E31}"/>
    <cellStyle name="Comma 2 8 2 4" xfId="3152" xr:uid="{00000000-0005-0000-0000-000017030000}"/>
    <cellStyle name="Comma 2 8 2 4 2" xfId="7312" xr:uid="{BF9FD032-C055-4013-B6BC-101D31987FC3}"/>
    <cellStyle name="Comma 2 8 2 4 3" xfId="11251" xr:uid="{B8583BBE-FF1A-4DC9-B5D8-8042570991D5}"/>
    <cellStyle name="Comma 2 8 2 5" xfId="5352" xr:uid="{D365E8B7-CAB5-4FBE-8A7F-8CCEB5E34E0F}"/>
    <cellStyle name="Comma 2 8 2 6" xfId="9291" xr:uid="{9A2DC7A4-5A03-48C1-AE8E-4531744DEFFC}"/>
    <cellStyle name="Comma 2 8 3" xfId="1159" xr:uid="{00000000-0005-0000-0000-000018030000}"/>
    <cellStyle name="Comma 2 8 3 2" xfId="1946" xr:uid="{00000000-0005-0000-0000-000019030000}"/>
    <cellStyle name="Comma 2 8 3 2 2" xfId="4190" xr:uid="{00000000-0005-0000-0000-00001A030000}"/>
    <cellStyle name="Comma 2 8 3 2 2 2" xfId="8209" xr:uid="{D847E6B9-1D0D-4C82-99C8-9233E0D4CBA6}"/>
    <cellStyle name="Comma 2 8 3 2 2 3" xfId="12148" xr:uid="{0AF26609-4E10-4085-A4A4-38F590C22D61}"/>
    <cellStyle name="Comma 2 8 3 2 3" xfId="6249" xr:uid="{433BB21F-33CD-4547-A75C-712BF96778D3}"/>
    <cellStyle name="Comma 2 8 3 2 4" xfId="10188" xr:uid="{4C4B7361-621A-4FC0-B9B0-5E7D628315C4}"/>
    <cellStyle name="Comma 2 8 3 3" xfId="2670" xr:uid="{00000000-0005-0000-0000-00001B030000}"/>
    <cellStyle name="Comma 2 8 3 3 2" xfId="4914" xr:uid="{00000000-0005-0000-0000-00001C030000}"/>
    <cellStyle name="Comma 2 8 3 3 2 2" xfId="8862" xr:uid="{70695E9A-91C5-49D6-8F84-BCED843AC5F0}"/>
    <cellStyle name="Comma 2 8 3 3 2 3" xfId="12801" xr:uid="{1E6F4A57-622B-4456-BCA0-F28F484E0036}"/>
    <cellStyle name="Comma 2 8 3 3 3" xfId="6902" xr:uid="{F961EC4B-CEBF-448A-B788-EB52CDD93C80}"/>
    <cellStyle name="Comma 2 8 3 3 4" xfId="10841" xr:uid="{59EDF4CD-4C3A-499B-AD9C-4E7E8F0F8815}"/>
    <cellStyle name="Comma 2 8 3 4" xfId="3404" xr:uid="{00000000-0005-0000-0000-00001D030000}"/>
    <cellStyle name="Comma 2 8 3 4 2" xfId="7556" xr:uid="{8730D675-9E3C-473A-A801-2133DD3A699F}"/>
    <cellStyle name="Comma 2 8 3 4 3" xfId="11495" xr:uid="{9A7880A9-C99C-4475-9B3C-8592AE44C689}"/>
    <cellStyle name="Comma 2 8 3 5" xfId="5596" xr:uid="{EE224FC5-2B7E-4926-AC5A-5538B74CC4EB}"/>
    <cellStyle name="Comma 2 8 3 6" xfId="9535" xr:uid="{7BD33C31-0301-4252-BA89-007727165A8E}"/>
    <cellStyle name="Comma 2 8 4" xfId="1374" xr:uid="{00000000-0005-0000-0000-00001E030000}"/>
    <cellStyle name="Comma 2 8 4 2" xfId="3618" xr:uid="{00000000-0005-0000-0000-00001F030000}"/>
    <cellStyle name="Comma 2 8 4 2 2" xfId="7760" xr:uid="{732B493F-0E34-4CD4-933E-58B53BC9306C}"/>
    <cellStyle name="Comma 2 8 4 2 3" xfId="11699" xr:uid="{60AD6A97-2E9A-47BF-A57C-46B00F3F0952}"/>
    <cellStyle name="Comma 2 8 4 3" xfId="5800" xr:uid="{AFFE23AB-E82A-4E69-8643-25F422AB8A05}"/>
    <cellStyle name="Comma 2 8 4 4" xfId="9739" xr:uid="{2D3F041B-E5E6-47C6-B3DD-13D5C30BF176}"/>
    <cellStyle name="Comma 2 8 5" xfId="2160" xr:uid="{00000000-0005-0000-0000-000020030000}"/>
    <cellStyle name="Comma 2 8 5 2" xfId="4404" xr:uid="{00000000-0005-0000-0000-000021030000}"/>
    <cellStyle name="Comma 2 8 5 2 2" xfId="8413" xr:uid="{11460BD2-0381-4B01-B1A6-27937A8477F1}"/>
    <cellStyle name="Comma 2 8 5 2 3" xfId="12352" xr:uid="{DBD2EDDC-DBCE-4684-B349-3D41737CF540}"/>
    <cellStyle name="Comma 2 8 5 3" xfId="6453" xr:uid="{00C0B2EE-301F-46B5-8F19-776D2E83CD09}"/>
    <cellStyle name="Comma 2 8 5 4" xfId="10392" xr:uid="{695A5A27-5E53-4343-80D4-3F847249D5AE}"/>
    <cellStyle name="Comma 2 8 6" xfId="2884" xr:uid="{00000000-0005-0000-0000-000022030000}"/>
    <cellStyle name="Comma 2 8 6 2" xfId="7106" xr:uid="{F2B1E1E6-B408-4C9E-AF00-1085619BEA26}"/>
    <cellStyle name="Comma 2 8 6 3" xfId="11045" xr:uid="{85D4B563-92F5-4CB3-BC78-E83474CAABB5}"/>
    <cellStyle name="Comma 2 8 7" xfId="5147" xr:uid="{3DF8F6B9-5A93-4B86-BB60-AFF7AC625015}"/>
    <cellStyle name="Comma 2 8 8" xfId="9086" xr:uid="{EFE2E961-36A2-4C4C-997B-6DCF809F95A0}"/>
    <cellStyle name="Comma 2 9" xfId="95" xr:uid="{00000000-0005-0000-0000-000023030000}"/>
    <cellStyle name="Comma 2 9 2" xfId="907" xr:uid="{00000000-0005-0000-0000-000024030000}"/>
    <cellStyle name="Comma 2 9 2 2" xfId="1695" xr:uid="{00000000-0005-0000-0000-000025030000}"/>
    <cellStyle name="Comma 2 9 2 2 2" xfId="3939" xr:uid="{00000000-0005-0000-0000-000026030000}"/>
    <cellStyle name="Comma 2 9 2 2 2 2" xfId="7966" xr:uid="{67322ADA-75F7-4215-A0C3-991174AA9CC9}"/>
    <cellStyle name="Comma 2 9 2 2 2 3" xfId="11905" xr:uid="{115B1299-498C-4C85-B52F-B8DE5FCD7C62}"/>
    <cellStyle name="Comma 2 9 2 2 3" xfId="6006" xr:uid="{28083368-0C7A-46B1-AE78-FBFE53EE1EBC}"/>
    <cellStyle name="Comma 2 9 2 2 4" xfId="9945" xr:uid="{3A6C640E-2A98-4DA8-A3F7-A8F4BE441859}"/>
    <cellStyle name="Comma 2 9 2 3" xfId="2419" xr:uid="{00000000-0005-0000-0000-000027030000}"/>
    <cellStyle name="Comma 2 9 2 3 2" xfId="4663" xr:uid="{00000000-0005-0000-0000-000028030000}"/>
    <cellStyle name="Comma 2 9 2 3 2 2" xfId="8619" xr:uid="{989001CF-7F44-4BC8-813C-2BFEFF4D74FA}"/>
    <cellStyle name="Comma 2 9 2 3 2 3" xfId="12558" xr:uid="{586F2FF2-E6B9-4B83-BB89-B0B14F3326C2}"/>
    <cellStyle name="Comma 2 9 2 3 3" xfId="6659" xr:uid="{C7A66E9D-FD04-4E17-A96B-9161FD7B6C0E}"/>
    <cellStyle name="Comma 2 9 2 3 4" xfId="10598" xr:uid="{1AD81845-7F30-4357-89A6-0A009E653785}"/>
    <cellStyle name="Comma 2 9 2 4" xfId="3153" xr:uid="{00000000-0005-0000-0000-000029030000}"/>
    <cellStyle name="Comma 2 9 2 4 2" xfId="7313" xr:uid="{F3EA36AC-E98C-4E71-91C7-9DB0B75E302F}"/>
    <cellStyle name="Comma 2 9 2 4 3" xfId="11252" xr:uid="{1BEA8B69-70EA-4C6B-B859-232FAE7C944E}"/>
    <cellStyle name="Comma 2 9 2 5" xfId="5353" xr:uid="{EE5E4629-DFC3-461B-AD6B-7C31ADDED5CC}"/>
    <cellStyle name="Comma 2 9 2 6" xfId="9292" xr:uid="{76ACBCFE-4318-4C8A-A83F-D62476440004}"/>
    <cellStyle name="Comma 2 9 3" xfId="1160" xr:uid="{00000000-0005-0000-0000-00002A030000}"/>
    <cellStyle name="Comma 2 9 3 2" xfId="1947" xr:uid="{00000000-0005-0000-0000-00002B030000}"/>
    <cellStyle name="Comma 2 9 3 2 2" xfId="4191" xr:uid="{00000000-0005-0000-0000-00002C030000}"/>
    <cellStyle name="Comma 2 9 3 2 2 2" xfId="8210" xr:uid="{78BC13CF-9EF9-453F-A204-BC2687E90D2F}"/>
    <cellStyle name="Comma 2 9 3 2 2 3" xfId="12149" xr:uid="{4BDB9EAE-1604-4FDE-B2EE-077E73A172DD}"/>
    <cellStyle name="Comma 2 9 3 2 3" xfId="6250" xr:uid="{6C1990F9-2CA3-44C2-BE1F-30BCBCF7835D}"/>
    <cellStyle name="Comma 2 9 3 2 4" xfId="10189" xr:uid="{8EEA4907-C43F-4202-A1D0-DF877EE69C2A}"/>
    <cellStyle name="Comma 2 9 3 3" xfId="2671" xr:uid="{00000000-0005-0000-0000-00002D030000}"/>
    <cellStyle name="Comma 2 9 3 3 2" xfId="4915" xr:uid="{00000000-0005-0000-0000-00002E030000}"/>
    <cellStyle name="Comma 2 9 3 3 2 2" xfId="8863" xr:uid="{B4BDE3BC-A089-48B7-A960-7680677EE50C}"/>
    <cellStyle name="Comma 2 9 3 3 2 3" xfId="12802" xr:uid="{7944F3C7-B776-41BF-81EE-192114ACDE76}"/>
    <cellStyle name="Comma 2 9 3 3 3" xfId="6903" xr:uid="{33AA8713-11C3-4922-B0BE-0A5FC8A2DC56}"/>
    <cellStyle name="Comma 2 9 3 3 4" xfId="10842" xr:uid="{FB9DF9D6-7435-4FBA-90F0-D804776AA7F0}"/>
    <cellStyle name="Comma 2 9 3 4" xfId="3405" xr:uid="{00000000-0005-0000-0000-00002F030000}"/>
    <cellStyle name="Comma 2 9 3 4 2" xfId="7557" xr:uid="{15E4E543-0E0F-4B63-8681-40AD5AE3F22B}"/>
    <cellStyle name="Comma 2 9 3 4 3" xfId="11496" xr:uid="{3632E539-E51C-4A5C-8B20-C92ADF9874DF}"/>
    <cellStyle name="Comma 2 9 3 5" xfId="5597" xr:uid="{BEA73746-62E6-4EE3-891F-5974573E04C0}"/>
    <cellStyle name="Comma 2 9 3 6" xfId="9536" xr:uid="{43FE3A73-BB87-48F3-92DD-FB79F18E8B56}"/>
    <cellStyle name="Comma 2 9 4" xfId="1375" xr:uid="{00000000-0005-0000-0000-000030030000}"/>
    <cellStyle name="Comma 2 9 4 2" xfId="3619" xr:uid="{00000000-0005-0000-0000-000031030000}"/>
    <cellStyle name="Comma 2 9 4 2 2" xfId="7761" xr:uid="{66C42AC8-3CB4-468E-8498-796CDD980E52}"/>
    <cellStyle name="Comma 2 9 4 2 3" xfId="11700" xr:uid="{08D32B62-B549-460C-88F7-B11EC6B765A1}"/>
    <cellStyle name="Comma 2 9 4 3" xfId="5801" xr:uid="{789EFFB3-1DB8-4888-82BA-DE6D5280B40D}"/>
    <cellStyle name="Comma 2 9 4 4" xfId="9740" xr:uid="{E20C786B-0D27-48D0-802B-D96E0A976F6D}"/>
    <cellStyle name="Comma 2 9 5" xfId="2161" xr:uid="{00000000-0005-0000-0000-000032030000}"/>
    <cellStyle name="Comma 2 9 5 2" xfId="4405" xr:uid="{00000000-0005-0000-0000-000033030000}"/>
    <cellStyle name="Comma 2 9 5 2 2" xfId="8414" xr:uid="{5A25DF9E-4970-4E85-90E8-747A7C3553DD}"/>
    <cellStyle name="Comma 2 9 5 2 3" xfId="12353" xr:uid="{8D291BD0-9444-4A6D-8BC0-EC940DACF4A5}"/>
    <cellStyle name="Comma 2 9 5 3" xfId="6454" xr:uid="{1E80FE9B-7D52-41C6-B502-D6B003DACCDD}"/>
    <cellStyle name="Comma 2 9 5 4" xfId="10393" xr:uid="{3E0ED851-F7E1-4818-BBFF-93B0DCED61B5}"/>
    <cellStyle name="Comma 2 9 6" xfId="2885" xr:uid="{00000000-0005-0000-0000-000034030000}"/>
    <cellStyle name="Comma 2 9 6 2" xfId="7107" xr:uid="{8F5D0C6A-D0E5-4040-BD66-A4AA82AE64A2}"/>
    <cellStyle name="Comma 2 9 6 3" xfId="11046" xr:uid="{7E56A78C-AF83-415F-976A-6857B2389C7C}"/>
    <cellStyle name="Comma 2 9 7" xfId="5148" xr:uid="{D00E17B6-4C83-445F-A358-292A786E6486}"/>
    <cellStyle name="Comma 2 9 8" xfId="9087" xr:uid="{D8153A98-9C17-443F-A8FA-3E0F6683BD5D}"/>
    <cellStyle name="Comma 20" xfId="96" xr:uid="{00000000-0005-0000-0000-000035030000}"/>
    <cellStyle name="Comma 20 2" xfId="908" xr:uid="{00000000-0005-0000-0000-000036030000}"/>
    <cellStyle name="Comma 20 2 2" xfId="1696" xr:uid="{00000000-0005-0000-0000-000037030000}"/>
    <cellStyle name="Comma 20 2 2 2" xfId="3940" xr:uid="{00000000-0005-0000-0000-000038030000}"/>
    <cellStyle name="Comma 20 2 2 2 2" xfId="7967" xr:uid="{A0B1B0E5-7A23-496B-A5D2-45EB59EE5FAF}"/>
    <cellStyle name="Comma 20 2 2 2 3" xfId="11906" xr:uid="{4065864F-1967-463C-83BD-7C2CBFB2BA18}"/>
    <cellStyle name="Comma 20 2 2 3" xfId="6007" xr:uid="{0B543CEA-B193-4A9B-93FF-CCDE27981564}"/>
    <cellStyle name="Comma 20 2 2 4" xfId="9946" xr:uid="{1F9BED19-ADCA-4D1B-9804-3F8D8A3FB706}"/>
    <cellStyle name="Comma 20 2 3" xfId="2420" xr:uid="{00000000-0005-0000-0000-000039030000}"/>
    <cellStyle name="Comma 20 2 3 2" xfId="4664" xr:uid="{00000000-0005-0000-0000-00003A030000}"/>
    <cellStyle name="Comma 20 2 3 2 2" xfId="8620" xr:uid="{50DBB87F-BCB3-4919-9C75-1EDB03F49195}"/>
    <cellStyle name="Comma 20 2 3 2 3" xfId="12559" xr:uid="{1A4FE610-DAF0-486F-B681-23B6A48E10B1}"/>
    <cellStyle name="Comma 20 2 3 3" xfId="6660" xr:uid="{6382F331-A7EC-46A0-80FD-E18A69325D01}"/>
    <cellStyle name="Comma 20 2 3 4" xfId="10599" xr:uid="{C3D3C724-F0A0-4F09-8B37-26754AA780EE}"/>
    <cellStyle name="Comma 20 2 4" xfId="3154" xr:uid="{00000000-0005-0000-0000-00003B030000}"/>
    <cellStyle name="Comma 20 2 4 2" xfId="7314" xr:uid="{45EDCC09-404A-4CFB-AB96-36F69D35F6BB}"/>
    <cellStyle name="Comma 20 2 4 3" xfId="11253" xr:uid="{941E5D05-7D3D-41EF-8F18-DECB8945AFB0}"/>
    <cellStyle name="Comma 20 2 5" xfId="5354" xr:uid="{1ECEAA59-189D-41E8-9FBD-7C378B97167F}"/>
    <cellStyle name="Comma 20 2 6" xfId="9293" xr:uid="{E274CCC7-B93B-4576-8D20-6CA4B649480E}"/>
    <cellStyle name="Comma 20 3" xfId="1161" xr:uid="{00000000-0005-0000-0000-00003C030000}"/>
    <cellStyle name="Comma 20 3 2" xfId="1948" xr:uid="{00000000-0005-0000-0000-00003D030000}"/>
    <cellStyle name="Comma 20 3 2 2" xfId="4192" xr:uid="{00000000-0005-0000-0000-00003E030000}"/>
    <cellStyle name="Comma 20 3 2 2 2" xfId="8211" xr:uid="{401FE8CC-1DBC-45A0-90F4-ED834811B0CD}"/>
    <cellStyle name="Comma 20 3 2 2 3" xfId="12150" xr:uid="{F96D5D59-A039-4BA4-A4EE-D0CA6725E3D5}"/>
    <cellStyle name="Comma 20 3 2 3" xfId="6251" xr:uid="{1B066289-CD60-4556-9C31-E215AE98FEB9}"/>
    <cellStyle name="Comma 20 3 2 4" xfId="10190" xr:uid="{AFAFD886-D5A0-4611-84AC-F31D64AD8CF0}"/>
    <cellStyle name="Comma 20 3 3" xfId="2672" xr:uid="{00000000-0005-0000-0000-00003F030000}"/>
    <cellStyle name="Comma 20 3 3 2" xfId="4916" xr:uid="{00000000-0005-0000-0000-000040030000}"/>
    <cellStyle name="Comma 20 3 3 2 2" xfId="8864" xr:uid="{0D9C15F7-9731-4BD4-84AB-D5F24BF3BC02}"/>
    <cellStyle name="Comma 20 3 3 2 3" xfId="12803" xr:uid="{4C234EF2-095A-4E65-A54C-5ED37B8CFC42}"/>
    <cellStyle name="Comma 20 3 3 3" xfId="6904" xr:uid="{EF37E12E-7AAF-42F3-B70E-27721009CE68}"/>
    <cellStyle name="Comma 20 3 3 4" xfId="10843" xr:uid="{DE48E33D-2A45-489E-8400-BA6C792660E4}"/>
    <cellStyle name="Comma 20 3 4" xfId="3406" xr:uid="{00000000-0005-0000-0000-000041030000}"/>
    <cellStyle name="Comma 20 3 4 2" xfId="7558" xr:uid="{041DB497-6B29-41B9-B2AE-451CA5B49667}"/>
    <cellStyle name="Comma 20 3 4 3" xfId="11497" xr:uid="{E7314516-9039-44A9-B3C4-5111EE054E28}"/>
    <cellStyle name="Comma 20 3 5" xfId="5598" xr:uid="{3C84F0B4-A6FB-4D84-B727-34F593C29951}"/>
    <cellStyle name="Comma 20 3 6" xfId="9537" xr:uid="{ECDD03DC-80B2-48F0-9EA5-F8A8AA40FD52}"/>
    <cellStyle name="Comma 20 4" xfId="1376" xr:uid="{00000000-0005-0000-0000-000042030000}"/>
    <cellStyle name="Comma 20 4 2" xfId="3620" xr:uid="{00000000-0005-0000-0000-000043030000}"/>
    <cellStyle name="Comma 20 4 2 2" xfId="7762" xr:uid="{43081CC6-C307-4A55-9F15-A4C4927C3621}"/>
    <cellStyle name="Comma 20 4 2 3" xfId="11701" xr:uid="{B6DECAB7-4B7E-489D-86FB-C03D42E48C32}"/>
    <cellStyle name="Comma 20 4 3" xfId="5802" xr:uid="{F6179332-EC47-40DD-81AF-8143FF81CA74}"/>
    <cellStyle name="Comma 20 4 4" xfId="9741" xr:uid="{9D16DA5F-E24C-44CB-BA61-DD77259DEA8C}"/>
    <cellStyle name="Comma 20 5" xfId="2162" xr:uid="{00000000-0005-0000-0000-000044030000}"/>
    <cellStyle name="Comma 20 5 2" xfId="4406" xr:uid="{00000000-0005-0000-0000-000045030000}"/>
    <cellStyle name="Comma 20 5 2 2" xfId="8415" xr:uid="{10FB0773-1F95-4CB3-9ABB-B93D2BF6411C}"/>
    <cellStyle name="Comma 20 5 2 3" xfId="12354" xr:uid="{774A783F-A605-4E1C-A335-CCC2B8E805F0}"/>
    <cellStyle name="Comma 20 5 3" xfId="6455" xr:uid="{B53A943B-F8B1-467B-AED1-6C63AD6F08B5}"/>
    <cellStyle name="Comma 20 5 4" xfId="10394" xr:uid="{0A508B6D-11E1-4903-A2EB-79A970DF5425}"/>
    <cellStyle name="Comma 20 6" xfId="2886" xr:uid="{00000000-0005-0000-0000-000046030000}"/>
    <cellStyle name="Comma 20 6 2" xfId="7108" xr:uid="{F212AF6D-65A4-4CB5-9672-14548DECA51C}"/>
    <cellStyle name="Comma 20 6 3" xfId="11047" xr:uid="{CA6B99FA-20CD-4EDF-AAE0-1D7C8929C1C9}"/>
    <cellStyle name="Comma 20 7" xfId="5149" xr:uid="{A74EECD5-457C-43BF-A3D6-328FFA1B7CAD}"/>
    <cellStyle name="Comma 20 8" xfId="9088" xr:uid="{061EB1EC-1624-4E46-8064-800B99218F5C}"/>
    <cellStyle name="Comma 21" xfId="97" xr:uid="{00000000-0005-0000-0000-000047030000}"/>
    <cellStyle name="Comma 21 2" xfId="909" xr:uid="{00000000-0005-0000-0000-000048030000}"/>
    <cellStyle name="Comma 21 2 2" xfId="1697" xr:uid="{00000000-0005-0000-0000-000049030000}"/>
    <cellStyle name="Comma 21 2 2 2" xfId="3941" xr:uid="{00000000-0005-0000-0000-00004A030000}"/>
    <cellStyle name="Comma 21 2 2 2 2" xfId="7968" xr:uid="{874C0572-05C1-4EDC-9022-68D7BCE3348E}"/>
    <cellStyle name="Comma 21 2 2 2 3" xfId="11907" xr:uid="{F3BD5160-2A60-4029-84BF-6A75E995D924}"/>
    <cellStyle name="Comma 21 2 2 3" xfId="6008" xr:uid="{39BE0A6E-5380-4825-995C-D8D14585373D}"/>
    <cellStyle name="Comma 21 2 2 4" xfId="9947" xr:uid="{753FDF3C-3AC5-499E-A5E3-C62F9ADE648A}"/>
    <cellStyle name="Comma 21 2 3" xfId="2421" xr:uid="{00000000-0005-0000-0000-00004B030000}"/>
    <cellStyle name="Comma 21 2 3 2" xfId="4665" xr:uid="{00000000-0005-0000-0000-00004C030000}"/>
    <cellStyle name="Comma 21 2 3 2 2" xfId="8621" xr:uid="{00D76333-A656-46C3-BC51-3C24F1DC456D}"/>
    <cellStyle name="Comma 21 2 3 2 3" xfId="12560" xr:uid="{6D5D0BD6-7BF1-4DCB-A382-19C53B3CBD5B}"/>
    <cellStyle name="Comma 21 2 3 3" xfId="6661" xr:uid="{819B7EB9-9567-43AE-B05B-2B56CE87FB1B}"/>
    <cellStyle name="Comma 21 2 3 4" xfId="10600" xr:uid="{6D80466E-1462-44AB-B93F-0BC05E7E4254}"/>
    <cellStyle name="Comma 21 2 4" xfId="3155" xr:uid="{00000000-0005-0000-0000-00004D030000}"/>
    <cellStyle name="Comma 21 2 4 2" xfId="7315" xr:uid="{1FD7A855-6B23-470C-8B6A-E7B3C0EEC46A}"/>
    <cellStyle name="Comma 21 2 4 3" xfId="11254" xr:uid="{846B25A1-024C-40FD-AD27-AA7790AC0DE9}"/>
    <cellStyle name="Comma 21 2 5" xfId="5355" xr:uid="{45279D7B-8445-4930-86B9-3B7105F0E0BA}"/>
    <cellStyle name="Comma 21 2 6" xfId="9294" xr:uid="{077079BB-FC3D-4B53-BC13-7718D2218EBF}"/>
    <cellStyle name="Comma 21 3" xfId="1162" xr:uid="{00000000-0005-0000-0000-00004E030000}"/>
    <cellStyle name="Comma 21 3 2" xfId="1949" xr:uid="{00000000-0005-0000-0000-00004F030000}"/>
    <cellStyle name="Comma 21 3 2 2" xfId="4193" xr:uid="{00000000-0005-0000-0000-000050030000}"/>
    <cellStyle name="Comma 21 3 2 2 2" xfId="8212" xr:uid="{C40ECC89-6873-4993-A07E-53DBFD2DBCE6}"/>
    <cellStyle name="Comma 21 3 2 2 3" xfId="12151" xr:uid="{4085D13D-B9FD-448E-AB8B-25691822F214}"/>
    <cellStyle name="Comma 21 3 2 3" xfId="6252" xr:uid="{5D5F9CE3-FDBA-4833-B3EA-5B89D74A7751}"/>
    <cellStyle name="Comma 21 3 2 4" xfId="10191" xr:uid="{2B8064B2-3C18-403D-80FC-5BE1AE532D0F}"/>
    <cellStyle name="Comma 21 3 3" xfId="2673" xr:uid="{00000000-0005-0000-0000-000051030000}"/>
    <cellStyle name="Comma 21 3 3 2" xfId="4917" xr:uid="{00000000-0005-0000-0000-000052030000}"/>
    <cellStyle name="Comma 21 3 3 2 2" xfId="8865" xr:uid="{DCBF1D4E-C05E-4699-B2E7-648A2903201F}"/>
    <cellStyle name="Comma 21 3 3 2 3" xfId="12804" xr:uid="{B3679690-0DE3-4767-8E99-ACBC4BFC3CBC}"/>
    <cellStyle name="Comma 21 3 3 3" xfId="6905" xr:uid="{9B16AEAA-26A9-4383-867C-B43D120FADC8}"/>
    <cellStyle name="Comma 21 3 3 4" xfId="10844" xr:uid="{2035A670-54E3-414F-8C31-18C522A2246A}"/>
    <cellStyle name="Comma 21 3 4" xfId="3407" xr:uid="{00000000-0005-0000-0000-000053030000}"/>
    <cellStyle name="Comma 21 3 4 2" xfId="7559" xr:uid="{DAC3076C-1554-45FD-A0D6-1C6C5770189F}"/>
    <cellStyle name="Comma 21 3 4 3" xfId="11498" xr:uid="{F0D2B9D7-E5E9-4119-B522-C9C0F53E97AD}"/>
    <cellStyle name="Comma 21 3 5" xfId="5599" xr:uid="{C79C2357-6334-4D19-AD03-9140C937D855}"/>
    <cellStyle name="Comma 21 3 6" xfId="9538" xr:uid="{FD5CF198-DFF3-4DCF-A2E1-18FC7E70267E}"/>
    <cellStyle name="Comma 21 4" xfId="1377" xr:uid="{00000000-0005-0000-0000-000054030000}"/>
    <cellStyle name="Comma 21 4 2" xfId="3621" xr:uid="{00000000-0005-0000-0000-000055030000}"/>
    <cellStyle name="Comma 21 4 2 2" xfId="7763" xr:uid="{697FFEFC-0B67-45BF-BF47-B9D21E1DD1A3}"/>
    <cellStyle name="Comma 21 4 2 3" xfId="11702" xr:uid="{E1CA52C9-A447-4097-AAD7-20272295AE9C}"/>
    <cellStyle name="Comma 21 4 3" xfId="5803" xr:uid="{8099269F-7BD4-4827-9575-3F95D037B38B}"/>
    <cellStyle name="Comma 21 4 4" xfId="9742" xr:uid="{64F2C168-144E-4DB7-81A3-4A7C3D72DE16}"/>
    <cellStyle name="Comma 21 5" xfId="2163" xr:uid="{00000000-0005-0000-0000-000056030000}"/>
    <cellStyle name="Comma 21 5 2" xfId="4407" xr:uid="{00000000-0005-0000-0000-000057030000}"/>
    <cellStyle name="Comma 21 5 2 2" xfId="8416" xr:uid="{4BC4BC3F-382D-4D13-8AB9-DF73637D8613}"/>
    <cellStyle name="Comma 21 5 2 3" xfId="12355" xr:uid="{38ADC828-2565-4136-BE13-E5A855BC745C}"/>
    <cellStyle name="Comma 21 5 3" xfId="6456" xr:uid="{D7BD3C3F-AB0D-4A35-A5B2-059FD3B6994B}"/>
    <cellStyle name="Comma 21 5 4" xfId="10395" xr:uid="{6547B27B-5133-436A-B19F-B277FF61C4B6}"/>
    <cellStyle name="Comma 21 6" xfId="2887" xr:uid="{00000000-0005-0000-0000-000058030000}"/>
    <cellStyle name="Comma 21 6 2" xfId="7109" xr:uid="{FC651100-AD53-4751-A157-77F0AFC08697}"/>
    <cellStyle name="Comma 21 6 3" xfId="11048" xr:uid="{1F4EB25C-F59D-4F32-855E-08BA99951C61}"/>
    <cellStyle name="Comma 21 7" xfId="5150" xr:uid="{E893BC52-5ECF-4382-9281-C157164C64BC}"/>
    <cellStyle name="Comma 21 8" xfId="9089" xr:uid="{7511B53A-D796-40E1-9713-A8B0A396D0B2}"/>
    <cellStyle name="Comma 22" xfId="722" xr:uid="{00000000-0005-0000-0000-000059030000}"/>
    <cellStyle name="Comma 22 2" xfId="1037" xr:uid="{00000000-0005-0000-0000-00005A030000}"/>
    <cellStyle name="Comma 22 2 2" xfId="1825" xr:uid="{00000000-0005-0000-0000-00005B030000}"/>
    <cellStyle name="Comma 22 2 2 2" xfId="4069" xr:uid="{00000000-0005-0000-0000-00005C030000}"/>
    <cellStyle name="Comma 22 2 2 2 2" xfId="8088" xr:uid="{C7F28253-7458-447E-BCF1-1E099C3F7797}"/>
    <cellStyle name="Comma 22 2 2 2 3" xfId="12027" xr:uid="{14D899FE-3911-4F78-AB74-21C67CA65E8C}"/>
    <cellStyle name="Comma 22 2 2 3" xfId="6128" xr:uid="{B726E5B0-6ADC-4011-B73B-E3CB2A91C606}"/>
    <cellStyle name="Comma 22 2 2 4" xfId="10067" xr:uid="{D3CB9040-A037-4D7C-A3F9-56E26A06ED3D}"/>
    <cellStyle name="Comma 22 2 3" xfId="2549" xr:uid="{00000000-0005-0000-0000-00005D030000}"/>
    <cellStyle name="Comma 22 2 3 2" xfId="4793" xr:uid="{00000000-0005-0000-0000-00005E030000}"/>
    <cellStyle name="Comma 22 2 3 2 2" xfId="8741" xr:uid="{6A2137B1-9859-45ED-8C83-CA4601B03D46}"/>
    <cellStyle name="Comma 22 2 3 2 3" xfId="12680" xr:uid="{0F13DF16-029B-40DA-8546-3F47E9504EF8}"/>
    <cellStyle name="Comma 22 2 3 3" xfId="6781" xr:uid="{8155F7A2-C2FE-4EC3-8083-142CCE56722C}"/>
    <cellStyle name="Comma 22 2 3 4" xfId="10720" xr:uid="{11CD2BBA-C384-45A9-AE75-A3D5AC3996EB}"/>
    <cellStyle name="Comma 22 2 4" xfId="3283" xr:uid="{00000000-0005-0000-0000-00005F030000}"/>
    <cellStyle name="Comma 22 2 4 2" xfId="7435" xr:uid="{2F0139CE-C1F7-4280-8B92-7F86E4BBEC04}"/>
    <cellStyle name="Comma 22 2 4 3" xfId="11374" xr:uid="{DBAF6D8D-80EC-44A6-8F74-BA575A4D4C99}"/>
    <cellStyle name="Comma 22 2 5" xfId="5475" xr:uid="{FA5DF7C1-0A1E-489C-9365-978EF5920A86}"/>
    <cellStyle name="Comma 22 2 6" xfId="9414" xr:uid="{BC599CEB-420D-4E0C-96D1-FA0A3D226F4F}"/>
    <cellStyle name="Comma 22 3" xfId="1290" xr:uid="{00000000-0005-0000-0000-000060030000}"/>
    <cellStyle name="Comma 22 3 2" xfId="2077" xr:uid="{00000000-0005-0000-0000-000061030000}"/>
    <cellStyle name="Comma 22 3 2 2" xfId="4321" xr:uid="{00000000-0005-0000-0000-000062030000}"/>
    <cellStyle name="Comma 22 3 2 2 2" xfId="8331" xr:uid="{9C7AC76B-13C9-4ED5-9EF9-3317F8E20FDD}"/>
    <cellStyle name="Comma 22 3 2 2 3" xfId="12270" xr:uid="{5D6DA61C-0FEA-4068-BB76-7D8642D24874}"/>
    <cellStyle name="Comma 22 3 2 3" xfId="6371" xr:uid="{178C5464-D56C-43DB-8197-C65BABADC493}"/>
    <cellStyle name="Comma 22 3 2 4" xfId="10310" xr:uid="{B2EB4D87-1D43-404D-9D1A-3D329AB47F17}"/>
    <cellStyle name="Comma 22 3 3" xfId="2800" xr:uid="{00000000-0005-0000-0000-000063030000}"/>
    <cellStyle name="Comma 22 3 3 2" xfId="5044" xr:uid="{00000000-0005-0000-0000-000064030000}"/>
    <cellStyle name="Comma 22 3 3 2 2" xfId="8984" xr:uid="{09E766E9-23E0-4280-82FB-803012CAB453}"/>
    <cellStyle name="Comma 22 3 3 2 3" xfId="12923" xr:uid="{E9CF8569-9C6D-4703-8C21-930A75BB7822}"/>
    <cellStyle name="Comma 22 3 3 3" xfId="7024" xr:uid="{734DC489-E58C-4BC7-B44A-D7616A411833}"/>
    <cellStyle name="Comma 22 3 3 4" xfId="10963" xr:uid="{529F4EE5-7042-4187-A839-1DFB217CE203}"/>
    <cellStyle name="Comma 22 3 4" xfId="3535" xr:uid="{00000000-0005-0000-0000-000065030000}"/>
    <cellStyle name="Comma 22 3 4 2" xfId="7678" xr:uid="{B4C5674E-8726-4456-A92A-A0C7683614AA}"/>
    <cellStyle name="Comma 22 3 4 3" xfId="11617" xr:uid="{CA2DF187-294D-403C-B904-9C253B407D14}"/>
    <cellStyle name="Comma 22 3 5" xfId="5718" xr:uid="{C8D3C135-9748-4E3C-AEE5-41D23B0BAAFC}"/>
    <cellStyle name="Comma 22 3 6" xfId="9657" xr:uid="{1B040C82-E4E1-4BE2-9745-9D1A7A53E121}"/>
    <cellStyle name="Comma 22 4" xfId="1557" xr:uid="{00000000-0005-0000-0000-000066030000}"/>
    <cellStyle name="Comma 22 4 2" xfId="3801" xr:uid="{00000000-0005-0000-0000-000067030000}"/>
    <cellStyle name="Comma 22 4 2 2" xfId="7882" xr:uid="{896B55AE-C210-445D-AD7F-7C79F3279882}"/>
    <cellStyle name="Comma 22 4 2 3" xfId="11821" xr:uid="{517BE820-C168-4CFD-965D-45BE651C192C}"/>
    <cellStyle name="Comma 22 4 3" xfId="5922" xr:uid="{20C4A751-B2B7-4BC4-A468-B71414797D7A}"/>
    <cellStyle name="Comma 22 4 4" xfId="9861" xr:uid="{47ECF16C-B688-4DB7-B1C1-5CD6E0DD6F6B}"/>
    <cellStyle name="Comma 22 5" xfId="2335" xr:uid="{00000000-0005-0000-0000-000068030000}"/>
    <cellStyle name="Comma 22 5 2" xfId="4579" xr:uid="{00000000-0005-0000-0000-000069030000}"/>
    <cellStyle name="Comma 22 5 2 2" xfId="8535" xr:uid="{01E7204B-DA08-4913-85A0-74C84B8EE12F}"/>
    <cellStyle name="Comma 22 5 2 3" xfId="12474" xr:uid="{F2B9028E-4DC9-4996-BFB1-29896162649B}"/>
    <cellStyle name="Comma 22 5 3" xfId="6575" xr:uid="{695B6A16-B60B-413E-BB96-0F969846E33D}"/>
    <cellStyle name="Comma 22 5 4" xfId="10514" xr:uid="{E6BCBDAD-F8E6-4BBB-9B47-56EE0C8A7223}"/>
    <cellStyle name="Comma 22 6" xfId="3015" xr:uid="{00000000-0005-0000-0000-00006A030000}"/>
    <cellStyle name="Comma 22 6 2" xfId="7229" xr:uid="{3DB59990-C79E-49F2-8F09-3B39E772AD8D}"/>
    <cellStyle name="Comma 22 6 3" xfId="11168" xr:uid="{AC8B11AC-0CC5-4FBA-9496-532FA763FEA1}"/>
    <cellStyle name="Comma 22 7" xfId="5269" xr:uid="{E653EE0D-A89F-4433-935D-A84095049EE5}"/>
    <cellStyle name="Comma 22 8" xfId="9208" xr:uid="{61C999CB-E0B8-4AA7-B4A4-62B3E9636000}"/>
    <cellStyle name="Comma 23" xfId="814" xr:uid="{00000000-0005-0000-0000-00006B030000}"/>
    <cellStyle name="Comma 23 2" xfId="1048" xr:uid="{00000000-0005-0000-0000-00006C030000}"/>
    <cellStyle name="Comma 23 2 2" xfId="1836" xr:uid="{00000000-0005-0000-0000-00006D030000}"/>
    <cellStyle name="Comma 23 2 2 2" xfId="4080" xr:uid="{00000000-0005-0000-0000-00006E030000}"/>
    <cellStyle name="Comma 23 2 2 2 2" xfId="8099" xr:uid="{06C0DE56-1DAE-4212-842D-D2F77E0DBDA5}"/>
    <cellStyle name="Comma 23 2 2 2 3" xfId="12038" xr:uid="{3535770A-09E5-455E-8A11-ED999FFFBB95}"/>
    <cellStyle name="Comma 23 2 2 3" xfId="6139" xr:uid="{EB5FD3F7-3AF0-4DB3-AC97-DCE91149142C}"/>
    <cellStyle name="Comma 23 2 2 4" xfId="10078" xr:uid="{C9F7E19B-4647-4888-BC1F-746FE78A56F9}"/>
    <cellStyle name="Comma 23 2 3" xfId="2560" xr:uid="{00000000-0005-0000-0000-00006F030000}"/>
    <cellStyle name="Comma 23 2 3 2" xfId="4804" xr:uid="{00000000-0005-0000-0000-000070030000}"/>
    <cellStyle name="Comma 23 2 3 2 2" xfId="8752" xr:uid="{C0B5272D-DC41-46DE-84CC-5CB644B14D0C}"/>
    <cellStyle name="Comma 23 2 3 2 3" xfId="12691" xr:uid="{7711D499-C5A3-401F-AB3C-8D409B9A643D}"/>
    <cellStyle name="Comma 23 2 3 3" xfId="6792" xr:uid="{764C7ABF-E452-49EC-8BFA-A3212B7F2929}"/>
    <cellStyle name="Comma 23 2 3 4" xfId="10731" xr:uid="{030EE23C-D210-4F10-8B2A-9769C6D025C9}"/>
    <cellStyle name="Comma 23 2 4" xfId="3294" xr:uid="{00000000-0005-0000-0000-000071030000}"/>
    <cellStyle name="Comma 23 2 4 2" xfId="7446" xr:uid="{9976A23D-6F6E-4CFA-9BDE-089F43B00179}"/>
    <cellStyle name="Comma 23 2 4 3" xfId="11385" xr:uid="{CA2F32BC-97E8-434E-8812-5EDA3772D3FC}"/>
    <cellStyle name="Comma 23 2 5" xfId="5486" xr:uid="{03137D43-35AA-4B61-AD09-C13A63216950}"/>
    <cellStyle name="Comma 23 2 6" xfId="9425" xr:uid="{D703377B-6AFB-480C-995A-8F7A86191E27}"/>
    <cellStyle name="Comma 23 3" xfId="1302" xr:uid="{00000000-0005-0000-0000-000072030000}"/>
    <cellStyle name="Comma 23 3 2" xfId="2089" xr:uid="{00000000-0005-0000-0000-000073030000}"/>
    <cellStyle name="Comma 23 3 2 2" xfId="4333" xr:uid="{00000000-0005-0000-0000-000074030000}"/>
    <cellStyle name="Comma 23 3 2 2 2" xfId="8342" xr:uid="{78BF44FE-82DD-4EF3-81D5-FD806AD715B2}"/>
    <cellStyle name="Comma 23 3 2 2 3" xfId="12281" xr:uid="{224439CF-EEB8-4A37-8B2A-EFC42E8FB85C}"/>
    <cellStyle name="Comma 23 3 2 3" xfId="6382" xr:uid="{DBAD3676-E625-4C5D-A297-7C3CB3CF97C6}"/>
    <cellStyle name="Comma 23 3 2 4" xfId="10321" xr:uid="{1A49DDBF-215D-400F-8457-DBEC16EA411E}"/>
    <cellStyle name="Comma 23 3 3" xfId="2811" xr:uid="{00000000-0005-0000-0000-000075030000}"/>
    <cellStyle name="Comma 23 3 3 2" xfId="5055" xr:uid="{00000000-0005-0000-0000-000076030000}"/>
    <cellStyle name="Comma 23 3 3 2 2" xfId="8995" xr:uid="{CD896FFC-E2DF-4FC1-9FD6-19E10E051BFD}"/>
    <cellStyle name="Comma 23 3 3 2 3" xfId="12934" xr:uid="{59C5D736-E84D-4715-AA6A-F2C87BA0A467}"/>
    <cellStyle name="Comma 23 3 3 3" xfId="7035" xr:uid="{A3D5EBC7-9FB0-466C-A7C5-A5D7CAA27788}"/>
    <cellStyle name="Comma 23 3 3 4" xfId="10974" xr:uid="{A1E7F962-24EC-442D-9A54-91F941FF1F97}"/>
    <cellStyle name="Comma 23 3 4" xfId="3547" xr:uid="{00000000-0005-0000-0000-000077030000}"/>
    <cellStyle name="Comma 23 3 4 2" xfId="7689" xr:uid="{BC0AC337-F492-4C95-8C8D-3202AF58CCF7}"/>
    <cellStyle name="Comma 23 3 4 3" xfId="11628" xr:uid="{AD124693-2F7E-4B09-841B-71D8D54AFDA4}"/>
    <cellStyle name="Comma 23 3 5" xfId="5729" xr:uid="{EC8FA926-631A-43E3-A735-C1A4CC78479A}"/>
    <cellStyle name="Comma 23 3 6" xfId="9668" xr:uid="{5CB886D6-044D-4DA4-83D0-F0D6438C132D}"/>
    <cellStyle name="Comma 23 4" xfId="1622" xr:uid="{00000000-0005-0000-0000-000078030000}"/>
    <cellStyle name="Comma 23 4 2" xfId="3866" xr:uid="{00000000-0005-0000-0000-000079030000}"/>
    <cellStyle name="Comma 23 4 2 2" xfId="7893" xr:uid="{73E83664-70D7-4758-A382-B460B8F1EB0E}"/>
    <cellStyle name="Comma 23 4 2 3" xfId="11832" xr:uid="{0345993B-AF3F-4D72-ACBA-B580ECF7A62B}"/>
    <cellStyle name="Comma 23 4 3" xfId="5933" xr:uid="{C21DD03B-1FD2-49AF-8AD6-C9B596D60699}"/>
    <cellStyle name="Comma 23 4 4" xfId="9872" xr:uid="{DEE7C854-93FC-46C5-A624-F6669EF62D9A}"/>
    <cellStyle name="Comma 23 5" xfId="2346" xr:uid="{00000000-0005-0000-0000-00007A030000}"/>
    <cellStyle name="Comma 23 5 2" xfId="4590" xr:uid="{00000000-0005-0000-0000-00007B030000}"/>
    <cellStyle name="Comma 23 5 2 2" xfId="8546" xr:uid="{33EA75A1-EDCB-4AC5-8AA4-ED5FBB82BE4A}"/>
    <cellStyle name="Comma 23 5 2 3" xfId="12485" xr:uid="{B203B96F-EFA4-4A27-9A35-8BF7F445E782}"/>
    <cellStyle name="Comma 23 5 3" xfId="6586" xr:uid="{8AF27A3F-F1AC-4225-9778-109203A68113}"/>
    <cellStyle name="Comma 23 5 4" xfId="10525" xr:uid="{A882CD0E-191F-4BE2-8529-564EBDFEDE09}"/>
    <cellStyle name="Comma 23 6" xfId="3080" xr:uid="{00000000-0005-0000-0000-00007C030000}"/>
    <cellStyle name="Comma 23 6 2" xfId="7240" xr:uid="{62F9D564-9842-4F2D-9ADD-95BA88453043}"/>
    <cellStyle name="Comma 23 6 3" xfId="11179" xr:uid="{012EC1DA-13AE-485C-882E-CC5115344C42}"/>
    <cellStyle name="Comma 23 7" xfId="5280" xr:uid="{C14B8906-C591-4D9A-A5A5-59596775C62F}"/>
    <cellStyle name="Comma 23 8" xfId="9219" xr:uid="{9F889637-D226-4F8D-871F-7A6029D66EE8}"/>
    <cellStyle name="Comma 24" xfId="98" xr:uid="{00000000-0005-0000-0000-00007D030000}"/>
    <cellStyle name="Comma 24 2" xfId="910" xr:uid="{00000000-0005-0000-0000-00007E030000}"/>
    <cellStyle name="Comma 24 2 2" xfId="1698" xr:uid="{00000000-0005-0000-0000-00007F030000}"/>
    <cellStyle name="Comma 24 2 2 2" xfId="3942" xr:uid="{00000000-0005-0000-0000-000080030000}"/>
    <cellStyle name="Comma 24 2 2 2 2" xfId="7969" xr:uid="{C434DE7A-4E89-4F39-B13A-BBD3ED5C5013}"/>
    <cellStyle name="Comma 24 2 2 2 3" xfId="11908" xr:uid="{94E27383-A213-405C-86AE-33BE3E1729FD}"/>
    <cellStyle name="Comma 24 2 2 3" xfId="6009" xr:uid="{BFA93D09-5CEB-47B5-937E-449DC6FBE63D}"/>
    <cellStyle name="Comma 24 2 2 4" xfId="9948" xr:uid="{6983777A-F96B-4D53-8F41-79DADF25A8CD}"/>
    <cellStyle name="Comma 24 2 3" xfId="2422" xr:uid="{00000000-0005-0000-0000-000081030000}"/>
    <cellStyle name="Comma 24 2 3 2" xfId="4666" xr:uid="{00000000-0005-0000-0000-000082030000}"/>
    <cellStyle name="Comma 24 2 3 2 2" xfId="8622" xr:uid="{4FA866DB-F3C7-41CE-8D0E-B6B9C1790E58}"/>
    <cellStyle name="Comma 24 2 3 2 3" xfId="12561" xr:uid="{846B6DA6-528A-4DB8-BAC3-A055D7B9A2D0}"/>
    <cellStyle name="Comma 24 2 3 3" xfId="6662" xr:uid="{2F668208-A5F6-4BAA-932A-6F64B4F74F40}"/>
    <cellStyle name="Comma 24 2 3 4" xfId="10601" xr:uid="{9242E22A-3B2F-4A88-8265-1DCE94B8B35C}"/>
    <cellStyle name="Comma 24 2 4" xfId="3156" xr:uid="{00000000-0005-0000-0000-000083030000}"/>
    <cellStyle name="Comma 24 2 4 2" xfId="7316" xr:uid="{38F8BFDA-FC91-4141-9E73-E96C438025F9}"/>
    <cellStyle name="Comma 24 2 4 3" xfId="11255" xr:uid="{8E513DA7-E893-408D-9F74-0CF2AFD5B544}"/>
    <cellStyle name="Comma 24 2 5" xfId="5356" xr:uid="{1A1E63BB-E65F-49F9-B339-61490D1D9A2E}"/>
    <cellStyle name="Comma 24 2 6" xfId="9295" xr:uid="{FF21E4CC-545B-4A83-BF1E-EEBB7D8B693A}"/>
    <cellStyle name="Comma 24 3" xfId="1163" xr:uid="{00000000-0005-0000-0000-000084030000}"/>
    <cellStyle name="Comma 24 3 2" xfId="1950" xr:uid="{00000000-0005-0000-0000-000085030000}"/>
    <cellStyle name="Comma 24 3 2 2" xfId="4194" xr:uid="{00000000-0005-0000-0000-000086030000}"/>
    <cellStyle name="Comma 24 3 2 2 2" xfId="8213" xr:uid="{5BE2370A-CD83-44F3-8A06-279654EE88D7}"/>
    <cellStyle name="Comma 24 3 2 2 3" xfId="12152" xr:uid="{6E0CAB5A-8E5C-4BEA-B3FB-70CEEE6BB495}"/>
    <cellStyle name="Comma 24 3 2 3" xfId="6253" xr:uid="{D092ED8C-F03D-4B01-806E-287826A40712}"/>
    <cellStyle name="Comma 24 3 2 4" xfId="10192" xr:uid="{107DC046-3D82-4EE4-B9AE-067A6A884929}"/>
    <cellStyle name="Comma 24 3 3" xfId="2674" xr:uid="{00000000-0005-0000-0000-000087030000}"/>
    <cellStyle name="Comma 24 3 3 2" xfId="4918" xr:uid="{00000000-0005-0000-0000-000088030000}"/>
    <cellStyle name="Comma 24 3 3 2 2" xfId="8866" xr:uid="{B2C61984-B1CB-4699-A14C-788C5CADF394}"/>
    <cellStyle name="Comma 24 3 3 2 3" xfId="12805" xr:uid="{7D11F783-CC04-4749-86C6-E7F9A9097995}"/>
    <cellStyle name="Comma 24 3 3 3" xfId="6906" xr:uid="{A9F6EEB2-178A-4040-A94C-BD9B9D8E2D97}"/>
    <cellStyle name="Comma 24 3 3 4" xfId="10845" xr:uid="{B88A0988-0CFB-4898-9A79-D722D640C6E3}"/>
    <cellStyle name="Comma 24 3 4" xfId="3408" xr:uid="{00000000-0005-0000-0000-000089030000}"/>
    <cellStyle name="Comma 24 3 4 2" xfId="7560" xr:uid="{2B63F5ED-3D14-47B6-8BE7-D08ACC48AC9F}"/>
    <cellStyle name="Comma 24 3 4 3" xfId="11499" xr:uid="{C928E9DA-D515-4703-8B2D-036167AE4057}"/>
    <cellStyle name="Comma 24 3 5" xfId="5600" xr:uid="{5ACEAF14-71EC-4CCE-A2A0-828B3CFB3F33}"/>
    <cellStyle name="Comma 24 3 6" xfId="9539" xr:uid="{524630E6-01AA-4C54-8B6A-F7F1189D9F5C}"/>
    <cellStyle name="Comma 24 4" xfId="1378" xr:uid="{00000000-0005-0000-0000-00008A030000}"/>
    <cellStyle name="Comma 24 4 2" xfId="3622" xr:uid="{00000000-0005-0000-0000-00008B030000}"/>
    <cellStyle name="Comma 24 4 2 2" xfId="7764" xr:uid="{7FF2B2FA-7679-4DAC-B0AE-5E758CFCEAFD}"/>
    <cellStyle name="Comma 24 4 2 3" xfId="11703" xr:uid="{4FA11DFA-2404-44D3-8D51-38BF5E39DB15}"/>
    <cellStyle name="Comma 24 4 3" xfId="5804" xr:uid="{05EA170C-13B6-4722-9512-017645813A23}"/>
    <cellStyle name="Comma 24 4 4" xfId="9743" xr:uid="{5009E1BC-3AA4-4FAB-A844-969AC2EBBD19}"/>
    <cellStyle name="Comma 24 5" xfId="2164" xr:uid="{00000000-0005-0000-0000-00008C030000}"/>
    <cellStyle name="Comma 24 5 2" xfId="4408" xr:uid="{00000000-0005-0000-0000-00008D030000}"/>
    <cellStyle name="Comma 24 5 2 2" xfId="8417" xr:uid="{D0AA92E3-078B-4B87-9969-632EB68CF563}"/>
    <cellStyle name="Comma 24 5 2 3" xfId="12356" xr:uid="{ABA7389C-6AAE-4A81-B098-551DA42271BA}"/>
    <cellStyle name="Comma 24 5 3" xfId="6457" xr:uid="{F849BD92-C4B5-4E5D-9F3E-E237FE0C14BF}"/>
    <cellStyle name="Comma 24 5 4" xfId="10396" xr:uid="{8159E7BE-F2A1-4764-B3AF-125845F86193}"/>
    <cellStyle name="Comma 24 6" xfId="2888" xr:uid="{00000000-0005-0000-0000-00008E030000}"/>
    <cellStyle name="Comma 24 6 2" xfId="7110" xr:uid="{16233366-B505-4235-8BED-F647FC21E0A5}"/>
    <cellStyle name="Comma 24 6 3" xfId="11049" xr:uid="{693EE513-AAF0-4BE3-81CC-B17A77663E08}"/>
    <cellStyle name="Comma 24 7" xfId="5151" xr:uid="{6AFEF878-8591-400E-AB9F-4DF9DD6D8D0B}"/>
    <cellStyle name="Comma 24 8" xfId="9090" xr:uid="{90679DBA-CF54-4559-94F0-65110E0FA4AD}"/>
    <cellStyle name="Comma 25" xfId="99" xr:uid="{00000000-0005-0000-0000-00008F030000}"/>
    <cellStyle name="Comma 25 2" xfId="911" xr:uid="{00000000-0005-0000-0000-000090030000}"/>
    <cellStyle name="Comma 25 2 2" xfId="1699" xr:uid="{00000000-0005-0000-0000-000091030000}"/>
    <cellStyle name="Comma 25 2 2 2" xfId="3943" xr:uid="{00000000-0005-0000-0000-000092030000}"/>
    <cellStyle name="Comma 25 2 2 2 2" xfId="7970" xr:uid="{C77E4541-9073-44B9-8974-D48B26FFB6C1}"/>
    <cellStyle name="Comma 25 2 2 2 3" xfId="11909" xr:uid="{0789B8F5-921D-40EB-A0C6-03EA7E85C6E5}"/>
    <cellStyle name="Comma 25 2 2 3" xfId="6010" xr:uid="{6830A886-1CAA-41E6-B499-6D986A6EF3AA}"/>
    <cellStyle name="Comma 25 2 2 4" xfId="9949" xr:uid="{48900683-85B3-4CA6-AED9-B528D43B9A73}"/>
    <cellStyle name="Comma 25 2 3" xfId="2423" xr:uid="{00000000-0005-0000-0000-000093030000}"/>
    <cellStyle name="Comma 25 2 3 2" xfId="4667" xr:uid="{00000000-0005-0000-0000-000094030000}"/>
    <cellStyle name="Comma 25 2 3 2 2" xfId="8623" xr:uid="{82597C33-D5DE-4CA5-9926-372BD28DCF65}"/>
    <cellStyle name="Comma 25 2 3 2 3" xfId="12562" xr:uid="{8EEFFD34-87E3-488D-A0DE-D8534F0BF3DF}"/>
    <cellStyle name="Comma 25 2 3 3" xfId="6663" xr:uid="{10CF7AA3-613D-4B01-B55D-8BE1E0D4513F}"/>
    <cellStyle name="Comma 25 2 3 4" xfId="10602" xr:uid="{EC42E9C2-DE1A-4C36-983B-DBF7EC680034}"/>
    <cellStyle name="Comma 25 2 4" xfId="3157" xr:uid="{00000000-0005-0000-0000-000095030000}"/>
    <cellStyle name="Comma 25 2 4 2" xfId="7317" xr:uid="{A0FE4423-BEE5-4BBE-8D2C-C53D13359D0D}"/>
    <cellStyle name="Comma 25 2 4 3" xfId="11256" xr:uid="{3F64A4E9-788A-480F-8953-7936A4B14620}"/>
    <cellStyle name="Comma 25 2 5" xfId="5357" xr:uid="{C89688AF-3013-40C1-AAB2-77E75D196AFA}"/>
    <cellStyle name="Comma 25 2 6" xfId="9296" xr:uid="{33962065-4A98-495C-9DC2-7DE7E8014939}"/>
    <cellStyle name="Comma 25 3" xfId="1164" xr:uid="{00000000-0005-0000-0000-000096030000}"/>
    <cellStyle name="Comma 25 3 2" xfId="1951" xr:uid="{00000000-0005-0000-0000-000097030000}"/>
    <cellStyle name="Comma 25 3 2 2" xfId="4195" xr:uid="{00000000-0005-0000-0000-000098030000}"/>
    <cellStyle name="Comma 25 3 2 2 2" xfId="8214" xr:uid="{C3451650-CEC6-47E0-9060-0D6E0FDC9A5F}"/>
    <cellStyle name="Comma 25 3 2 2 3" xfId="12153" xr:uid="{15CEF020-D65D-450F-8CEF-D501A14D8909}"/>
    <cellStyle name="Comma 25 3 2 3" xfId="6254" xr:uid="{11AAB651-F692-4157-B881-F8E95B2FD087}"/>
    <cellStyle name="Comma 25 3 2 4" xfId="10193" xr:uid="{5EABB60E-2418-4225-A4E8-4A90CD0247B5}"/>
    <cellStyle name="Comma 25 3 3" xfId="2675" xr:uid="{00000000-0005-0000-0000-000099030000}"/>
    <cellStyle name="Comma 25 3 3 2" xfId="4919" xr:uid="{00000000-0005-0000-0000-00009A030000}"/>
    <cellStyle name="Comma 25 3 3 2 2" xfId="8867" xr:uid="{64E84DE3-E59A-4E8E-8A3C-AB95A7A83923}"/>
    <cellStyle name="Comma 25 3 3 2 3" xfId="12806" xr:uid="{C8A5B5B2-19C4-4F8C-90DF-F46F29DB8B6A}"/>
    <cellStyle name="Comma 25 3 3 3" xfId="6907" xr:uid="{92526716-FD14-43C0-9243-FF02573B64F1}"/>
    <cellStyle name="Comma 25 3 3 4" xfId="10846" xr:uid="{DD22E50F-C368-4C2E-9C17-B0151F8CB300}"/>
    <cellStyle name="Comma 25 3 4" xfId="3409" xr:uid="{00000000-0005-0000-0000-00009B030000}"/>
    <cellStyle name="Comma 25 3 4 2" xfId="7561" xr:uid="{3B9FBDF6-CFBE-49F4-866E-EBE867B1A8FB}"/>
    <cellStyle name="Comma 25 3 4 3" xfId="11500" xr:uid="{68100FDF-D980-4554-A216-521A7E2E952F}"/>
    <cellStyle name="Comma 25 3 5" xfId="5601" xr:uid="{6BBDC73E-33AB-43F8-8625-206733B604F1}"/>
    <cellStyle name="Comma 25 3 6" xfId="9540" xr:uid="{21031114-0D0F-4C19-BC4D-C09D0DCB973E}"/>
    <cellStyle name="Comma 25 4" xfId="1379" xr:uid="{00000000-0005-0000-0000-00009C030000}"/>
    <cellStyle name="Comma 25 4 2" xfId="3623" xr:uid="{00000000-0005-0000-0000-00009D030000}"/>
    <cellStyle name="Comma 25 4 2 2" xfId="7765" xr:uid="{D9B3914C-05C6-4F63-90D1-699996C9E250}"/>
    <cellStyle name="Comma 25 4 2 3" xfId="11704" xr:uid="{54B2D76B-823C-4990-8EEB-CEF58AD948F9}"/>
    <cellStyle name="Comma 25 4 3" xfId="5805" xr:uid="{5263E13D-ADFF-4D07-B4F4-4CE9C118B22D}"/>
    <cellStyle name="Comma 25 4 4" xfId="9744" xr:uid="{D4A1DA1C-46DC-4CC0-9695-A149DC27DA7A}"/>
    <cellStyle name="Comma 25 5" xfId="2165" xr:uid="{00000000-0005-0000-0000-00009E030000}"/>
    <cellStyle name="Comma 25 5 2" xfId="4409" xr:uid="{00000000-0005-0000-0000-00009F030000}"/>
    <cellStyle name="Comma 25 5 2 2" xfId="8418" xr:uid="{E5FCD152-2A5F-4237-A079-60BC48588DB2}"/>
    <cellStyle name="Comma 25 5 2 3" xfId="12357" xr:uid="{ECDE320F-B673-4AE8-B0F7-7C420F17901A}"/>
    <cellStyle name="Comma 25 5 3" xfId="6458" xr:uid="{A91D3E51-719A-4415-9E36-19C0BA497D9E}"/>
    <cellStyle name="Comma 25 5 4" xfId="10397" xr:uid="{E982AFFF-9748-461F-BA50-3BFE383A9B06}"/>
    <cellStyle name="Comma 25 6" xfId="2889" xr:uid="{00000000-0005-0000-0000-0000A0030000}"/>
    <cellStyle name="Comma 25 6 2" xfId="7111" xr:uid="{3EAC8788-E923-41AB-AB41-334349ECF931}"/>
    <cellStyle name="Comma 25 6 3" xfId="11050" xr:uid="{B2B85EA4-9A1F-48F9-A7C2-7715705029FF}"/>
    <cellStyle name="Comma 25 7" xfId="5152" xr:uid="{E805F513-094F-4460-BE4C-FF98336D8EC0}"/>
    <cellStyle name="Comma 25 8" xfId="9091" xr:uid="{3E114125-8969-414B-BDE3-D42745E894DF}"/>
    <cellStyle name="Comma 26" xfId="2" xr:uid="{00000000-0005-0000-0000-0000A1030000}"/>
    <cellStyle name="Comma 26 10" xfId="2107" xr:uid="{00000000-0005-0000-0000-0000A2030000}"/>
    <cellStyle name="Comma 26 10 2" xfId="4351" xr:uid="{00000000-0005-0000-0000-0000A3030000}"/>
    <cellStyle name="Comma 26 10 2 2" xfId="8360" xr:uid="{CE3F04B7-F635-4456-9071-8126D737AF53}"/>
    <cellStyle name="Comma 26 10 2 3" xfId="12299" xr:uid="{1F0FC27E-F957-48D7-8D5E-71CAACB8EC1A}"/>
    <cellStyle name="Comma 26 10 3" xfId="6400" xr:uid="{DFBFDA84-9C24-4CE1-87E7-1075E4C2107F}"/>
    <cellStyle name="Comma 26 10 4" xfId="10339" xr:uid="{A3B9B7A0-1607-46FF-BF06-8052ED7AE7E0}"/>
    <cellStyle name="Comma 26 11" xfId="2831" xr:uid="{00000000-0005-0000-0000-0000A4030000}"/>
    <cellStyle name="Comma 26 11 2" xfId="7053" xr:uid="{46E791D4-C21E-4E20-A18A-B40A4BB7A1DC}"/>
    <cellStyle name="Comma 26 11 3" xfId="10992" xr:uid="{BC7ED58F-0A35-4D98-BD75-66240C5535E8}"/>
    <cellStyle name="Comma 26 12" xfId="5073" xr:uid="{00000000-0005-0000-0000-0000A5030000}"/>
    <cellStyle name="Comma 26 12 2" xfId="9013" xr:uid="{339D9F1A-E34D-4E0D-ACDA-B15CA16A9EC3}"/>
    <cellStyle name="Comma 26 12 3" xfId="12952" xr:uid="{6CC2AF4A-7195-4BE4-A777-37BD66BD04DB}"/>
    <cellStyle name="Comma 26 13" xfId="5094" xr:uid="{F5618236-7AD8-4960-A1A1-F497A221AEEC}"/>
    <cellStyle name="Comma 26 14" xfId="9033" xr:uid="{57E398D7-244A-4DC8-911F-B8A585D97BD9}"/>
    <cellStyle name="Comma 26 2" xfId="4" xr:uid="{00000000-0005-0000-0000-0000A6030000}"/>
    <cellStyle name="Comma 26 2 10" xfId="2832" xr:uid="{00000000-0005-0000-0000-0000A7030000}"/>
    <cellStyle name="Comma 26 2 10 2" xfId="7054" xr:uid="{156CE826-EDFC-41F6-A861-928CE4EB921C}"/>
    <cellStyle name="Comma 26 2 10 3" xfId="10993" xr:uid="{3B4219C3-B838-4BE3-AF62-D77D52F06B6C}"/>
    <cellStyle name="Comma 26 2 11" xfId="5074" xr:uid="{00000000-0005-0000-0000-0000A8030000}"/>
    <cellStyle name="Comma 26 2 11 2" xfId="9014" xr:uid="{03B3C17E-8A87-4049-B1D9-B6E0166C2DF8}"/>
    <cellStyle name="Comma 26 2 11 3" xfId="12953" xr:uid="{452E2A08-E92E-4180-A31A-977D435B3B81}"/>
    <cellStyle name="Comma 26 2 12" xfId="5095" xr:uid="{6C3CC969-0E95-4B89-B258-5AF4A115D63E}"/>
    <cellStyle name="Comma 26 2 13" xfId="9034" xr:uid="{1D303470-77D8-4787-93E6-515626A2D90B}"/>
    <cellStyle name="Comma 26 2 2" xfId="9" xr:uid="{00000000-0005-0000-0000-0000A9030000}"/>
    <cellStyle name="Comma 26 2 2 10" xfId="5078" xr:uid="{00000000-0005-0000-0000-0000AA030000}"/>
    <cellStyle name="Comma 26 2 2 10 2" xfId="9018" xr:uid="{BBED0D5D-381C-457F-9634-C1E558D251E9}"/>
    <cellStyle name="Comma 26 2 2 10 3" xfId="12957" xr:uid="{054F3112-F83D-491B-AC2E-0A33BFA8EBBB}"/>
    <cellStyle name="Comma 26 2 2 11" xfId="5099" xr:uid="{F25E72FE-E029-446E-8A56-D979B4A9D1D4}"/>
    <cellStyle name="Comma 26 2 2 12" xfId="9038" xr:uid="{9A1A0BD2-B085-409E-8054-A64E2ACAB062}"/>
    <cellStyle name="Comma 26 2 2 2" xfId="19" xr:uid="{00000000-0005-0000-0000-0000AB030000}"/>
    <cellStyle name="Comma 26 2 2 2 10" xfId="9046" xr:uid="{EF25FB7E-79E7-4E8B-B5E5-57CC65A3C7D1}"/>
    <cellStyle name="Comma 26 2 2 2 2" xfId="866" xr:uid="{00000000-0005-0000-0000-0000AC030000}"/>
    <cellStyle name="Comma 26 2 2 2 2 2" xfId="1654" xr:uid="{00000000-0005-0000-0000-0000AD030000}"/>
    <cellStyle name="Comma 26 2 2 2 2 2 2" xfId="3898" xr:uid="{00000000-0005-0000-0000-0000AE030000}"/>
    <cellStyle name="Comma 26 2 2 2 2 2 2 2" xfId="7925" xr:uid="{F0C2FDD6-6E15-461C-B5A6-409B4D35E2D4}"/>
    <cellStyle name="Comma 26 2 2 2 2 2 2 3" xfId="11864" xr:uid="{8A77EDF3-93FF-47C8-A171-37029C6E6CE6}"/>
    <cellStyle name="Comma 26 2 2 2 2 2 3" xfId="5965" xr:uid="{52069F58-6FD5-4C5A-BBEE-473EBD7B2DD3}"/>
    <cellStyle name="Comma 26 2 2 2 2 2 4" xfId="9904" xr:uid="{2B5BECB5-9D8B-447A-B98C-35D333B077F2}"/>
    <cellStyle name="Comma 26 2 2 2 2 3" xfId="2378" xr:uid="{00000000-0005-0000-0000-0000AF030000}"/>
    <cellStyle name="Comma 26 2 2 2 2 3 2" xfId="4622" xr:uid="{00000000-0005-0000-0000-0000B0030000}"/>
    <cellStyle name="Comma 26 2 2 2 2 3 2 2" xfId="8578" xr:uid="{5C95CC7D-5CF2-49AB-9FDF-8CDEDF38FE17}"/>
    <cellStyle name="Comma 26 2 2 2 2 3 2 3" xfId="12517" xr:uid="{713491A7-8AA3-4D3C-A39D-A7BF79CC075D}"/>
    <cellStyle name="Comma 26 2 2 2 2 3 3" xfId="6618" xr:uid="{6198731D-8AD8-4867-A227-290BA14397A3}"/>
    <cellStyle name="Comma 26 2 2 2 2 3 4" xfId="10557" xr:uid="{CACD620C-C843-4368-9F2E-1CF2017FA5FA}"/>
    <cellStyle name="Comma 26 2 2 2 2 4" xfId="3112" xr:uid="{00000000-0005-0000-0000-0000B1030000}"/>
    <cellStyle name="Comma 26 2 2 2 2 4 2" xfId="7272" xr:uid="{0CCA0781-C3A6-4D7F-B2D5-8647DAB0ECFF}"/>
    <cellStyle name="Comma 26 2 2 2 2 4 3" xfId="11211" xr:uid="{981EFE1C-39BC-4FEF-89FE-D57238D9309E}"/>
    <cellStyle name="Comma 26 2 2 2 2 5" xfId="5312" xr:uid="{4FC30C02-8BC5-4CE1-951F-12058522C1FC}"/>
    <cellStyle name="Comma 26 2 2 2 2 6" xfId="9251" xr:uid="{B2FFC6FB-08AB-4598-A012-74BF20610E6B}"/>
    <cellStyle name="Comma 26 2 2 2 3" xfId="1096" xr:uid="{00000000-0005-0000-0000-0000B2030000}"/>
    <cellStyle name="Comma 26 2 2 2 3 2" xfId="1883" xr:uid="{00000000-0005-0000-0000-0000B3030000}"/>
    <cellStyle name="Comma 26 2 2 2 3 2 2" xfId="4127" xr:uid="{00000000-0005-0000-0000-0000B4030000}"/>
    <cellStyle name="Comma 26 2 2 2 3 2 2 2" xfId="8146" xr:uid="{E6DCE7B0-2C8A-458D-8968-B0643A24130D}"/>
    <cellStyle name="Comma 26 2 2 2 3 2 2 3" xfId="12085" xr:uid="{FF52E7AD-D144-4FE7-8372-8CA2231000BF}"/>
    <cellStyle name="Comma 26 2 2 2 3 2 3" xfId="6186" xr:uid="{C4BED30D-2C33-471E-AC3D-6505137D2D07}"/>
    <cellStyle name="Comma 26 2 2 2 3 2 4" xfId="10125" xr:uid="{134F2F8F-2563-4D6A-99D4-4D921A061597}"/>
    <cellStyle name="Comma 26 2 2 2 3 3" xfId="2607" xr:uid="{00000000-0005-0000-0000-0000B5030000}"/>
    <cellStyle name="Comma 26 2 2 2 3 3 2" xfId="4851" xr:uid="{00000000-0005-0000-0000-0000B6030000}"/>
    <cellStyle name="Comma 26 2 2 2 3 3 2 2" xfId="8799" xr:uid="{32DD4208-ED06-4092-986E-3C855C5A72AB}"/>
    <cellStyle name="Comma 26 2 2 2 3 3 2 3" xfId="12738" xr:uid="{E2F06CDF-016B-4831-BBF7-30D4AC2E414A}"/>
    <cellStyle name="Comma 26 2 2 2 3 3 3" xfId="6839" xr:uid="{DEC6214A-032A-4AF6-BF97-35ACCB169E40}"/>
    <cellStyle name="Comma 26 2 2 2 3 3 4" xfId="10778" xr:uid="{B2C74BFF-5170-49A4-9B39-C02F08AA1E8D}"/>
    <cellStyle name="Comma 26 2 2 2 3 4" xfId="3341" xr:uid="{00000000-0005-0000-0000-0000B7030000}"/>
    <cellStyle name="Comma 26 2 2 2 3 4 2" xfId="7493" xr:uid="{F44C24CF-2314-44E8-B400-3D2BD6841439}"/>
    <cellStyle name="Comma 26 2 2 2 3 4 3" xfId="11432" xr:uid="{172D3B48-A5C3-48C7-AEFD-3ACD02C20848}"/>
    <cellStyle name="Comma 26 2 2 2 3 5" xfId="5533" xr:uid="{6CF31D5F-6F75-4359-A224-3C9410AB3F5A}"/>
    <cellStyle name="Comma 26 2 2 2 3 6" xfId="9472" xr:uid="{CAE81B07-F18E-4F3E-91B4-7751D15AFE6D}"/>
    <cellStyle name="Comma 26 2 2 2 4" xfId="1118" xr:uid="{00000000-0005-0000-0000-0000B8030000}"/>
    <cellStyle name="Comma 26 2 2 2 4 2" xfId="1905" xr:uid="{00000000-0005-0000-0000-0000B9030000}"/>
    <cellStyle name="Comma 26 2 2 2 4 2 2" xfId="4149" xr:uid="{00000000-0005-0000-0000-0000BA030000}"/>
    <cellStyle name="Comma 26 2 2 2 4 2 2 2" xfId="8168" xr:uid="{D2BB88FE-4863-4450-99D6-E2E456407790}"/>
    <cellStyle name="Comma 26 2 2 2 4 2 2 3" xfId="12107" xr:uid="{982AB540-00A1-470F-B7AE-15A48E2210AF}"/>
    <cellStyle name="Comma 26 2 2 2 4 2 3" xfId="6208" xr:uid="{21C5D129-6B7B-4106-9EA0-B66889576874}"/>
    <cellStyle name="Comma 26 2 2 2 4 2 4" xfId="10147" xr:uid="{9C581215-B46A-400D-9973-8A961E01D770}"/>
    <cellStyle name="Comma 26 2 2 2 4 3" xfId="2629" xr:uid="{00000000-0005-0000-0000-0000BB030000}"/>
    <cellStyle name="Comma 26 2 2 2 4 3 2" xfId="4873" xr:uid="{00000000-0005-0000-0000-0000BC030000}"/>
    <cellStyle name="Comma 26 2 2 2 4 3 2 2" xfId="8821" xr:uid="{CB536724-FC85-4207-8F7C-EB978D620AEE}"/>
    <cellStyle name="Comma 26 2 2 2 4 3 2 3" xfId="12760" xr:uid="{DA1B7957-FBE2-4D2B-8A68-B8C3FA3DCF87}"/>
    <cellStyle name="Comma 26 2 2 2 4 3 3" xfId="6861" xr:uid="{35C81849-4938-4326-8190-B42DA10CA2CE}"/>
    <cellStyle name="Comma 26 2 2 2 4 3 4" xfId="10800" xr:uid="{7FFEBAA2-D3E2-4404-94C9-B96C15982BA6}"/>
    <cellStyle name="Comma 26 2 2 2 4 4" xfId="3363" xr:uid="{00000000-0005-0000-0000-0000BD030000}"/>
    <cellStyle name="Comma 26 2 2 2 4 4 2" xfId="7515" xr:uid="{9429AD91-80F7-49F0-A329-D32E4192793C}"/>
    <cellStyle name="Comma 26 2 2 2 4 4 3" xfId="11454" xr:uid="{6EB1CFC4-5600-437B-8242-FB93A5BDBA38}"/>
    <cellStyle name="Comma 26 2 2 2 4 5" xfId="5555" xr:uid="{E2D85C2C-39AB-4393-B8D8-5D09E3D1C967}"/>
    <cellStyle name="Comma 26 2 2 2 4 6" xfId="9494" xr:uid="{02AFEA8D-2822-49FF-A67E-CBC2BD11B6EB}"/>
    <cellStyle name="Comma 26 2 2 2 5" xfId="1334" xr:uid="{00000000-0005-0000-0000-0000BE030000}"/>
    <cellStyle name="Comma 26 2 2 2 5 2" xfId="3578" xr:uid="{00000000-0005-0000-0000-0000BF030000}"/>
    <cellStyle name="Comma 26 2 2 2 5 2 2" xfId="7720" xr:uid="{9241B7A5-E504-44DA-AE40-384C74963246}"/>
    <cellStyle name="Comma 26 2 2 2 5 2 3" xfId="11659" xr:uid="{5501E756-DED1-4992-B7FF-AC400452CEBB}"/>
    <cellStyle name="Comma 26 2 2 2 5 3" xfId="5760" xr:uid="{00AE7BA6-2B7E-491D-A02D-38274B9B33FE}"/>
    <cellStyle name="Comma 26 2 2 2 5 4" xfId="9699" xr:uid="{2B2AFB9D-4B60-4794-AA0B-A1FDA6F8D357}"/>
    <cellStyle name="Comma 26 2 2 2 6" xfId="2120" xr:uid="{00000000-0005-0000-0000-0000C0030000}"/>
    <cellStyle name="Comma 26 2 2 2 6 2" xfId="4364" xr:uid="{00000000-0005-0000-0000-0000C1030000}"/>
    <cellStyle name="Comma 26 2 2 2 6 2 2" xfId="8373" xr:uid="{22181EBF-5A57-4C4F-8C1F-B4F6CC5A97EF}"/>
    <cellStyle name="Comma 26 2 2 2 6 2 3" xfId="12312" xr:uid="{1E745C49-F928-4E6D-8011-D22734D24622}"/>
    <cellStyle name="Comma 26 2 2 2 6 3" xfId="6413" xr:uid="{793C2852-E1C6-4F9D-84F1-0135658AB2C0}"/>
    <cellStyle name="Comma 26 2 2 2 6 4" xfId="10352" xr:uid="{E4852757-40BD-43B8-A818-59DE43274E78}"/>
    <cellStyle name="Comma 26 2 2 2 7" xfId="2844" xr:uid="{00000000-0005-0000-0000-0000C2030000}"/>
    <cellStyle name="Comma 26 2 2 2 7 2" xfId="7066" xr:uid="{1CBD6AE6-B58B-43B4-9CBA-00C3A5BDB0C7}"/>
    <cellStyle name="Comma 26 2 2 2 7 3" xfId="11005" xr:uid="{C2BEA7B3-5E04-4DC6-91DB-85767EE22438}"/>
    <cellStyle name="Comma 26 2 2 2 8" xfId="5086" xr:uid="{00000000-0005-0000-0000-0000C3030000}"/>
    <cellStyle name="Comma 26 2 2 2 8 2" xfId="9026" xr:uid="{E1F05200-75C8-44E6-9845-E65D66121943}"/>
    <cellStyle name="Comma 26 2 2 2 8 3" xfId="12965" xr:uid="{E49A73C3-D046-484A-B8D5-E5E7E2045671}"/>
    <cellStyle name="Comma 26 2 2 2 9" xfId="5107" xr:uid="{0C7458C8-9350-440F-8BB5-9036D5CA3161}"/>
    <cellStyle name="Comma 26 2 2 3" xfId="857" xr:uid="{00000000-0005-0000-0000-0000C4030000}"/>
    <cellStyle name="Comma 26 2 2 3 2" xfId="1645" xr:uid="{00000000-0005-0000-0000-0000C5030000}"/>
    <cellStyle name="Comma 26 2 2 3 2 2" xfId="3889" xr:uid="{00000000-0005-0000-0000-0000C6030000}"/>
    <cellStyle name="Comma 26 2 2 3 2 2 2" xfId="7916" xr:uid="{7CE275F1-790C-4993-BEC4-38926211C2CC}"/>
    <cellStyle name="Comma 26 2 2 3 2 2 3" xfId="11855" xr:uid="{2C17D418-1047-442F-BC10-2735E36006E0}"/>
    <cellStyle name="Comma 26 2 2 3 2 3" xfId="5956" xr:uid="{C851166A-9B71-4E2F-BCC1-0C98675A4248}"/>
    <cellStyle name="Comma 26 2 2 3 2 4" xfId="9895" xr:uid="{CE2F7A2B-B75D-4F99-9D65-95C8DF366757}"/>
    <cellStyle name="Comma 26 2 2 3 3" xfId="2369" xr:uid="{00000000-0005-0000-0000-0000C7030000}"/>
    <cellStyle name="Comma 26 2 2 3 3 2" xfId="4613" xr:uid="{00000000-0005-0000-0000-0000C8030000}"/>
    <cellStyle name="Comma 26 2 2 3 3 2 2" xfId="8569" xr:uid="{DE58F1AA-C10E-4B5D-9F2B-FB89C128982B}"/>
    <cellStyle name="Comma 26 2 2 3 3 2 3" xfId="12508" xr:uid="{6F5FAB5F-BC21-4F80-A6F9-C32060FAFE82}"/>
    <cellStyle name="Comma 26 2 2 3 3 3" xfId="6609" xr:uid="{BF0B2466-EF07-4A74-A05C-F96EE63C236A}"/>
    <cellStyle name="Comma 26 2 2 3 3 4" xfId="10548" xr:uid="{29939BC1-C1D3-4740-A711-4209682E2EF7}"/>
    <cellStyle name="Comma 26 2 2 3 4" xfId="3103" xr:uid="{00000000-0005-0000-0000-0000C9030000}"/>
    <cellStyle name="Comma 26 2 2 3 4 2" xfId="7263" xr:uid="{4312C386-BE8D-493A-921B-CE75BBEC614A}"/>
    <cellStyle name="Comma 26 2 2 3 4 3" xfId="11202" xr:uid="{BDFC0642-1EC6-4081-8F1E-9BD8031F6690}"/>
    <cellStyle name="Comma 26 2 2 3 5" xfId="5303" xr:uid="{F382FADD-B39E-4314-B417-CEF76C0F7033}"/>
    <cellStyle name="Comma 26 2 2 3 6" xfId="9242" xr:uid="{104D472D-66EF-4A64-BE7D-4E5AC655DA63}"/>
    <cellStyle name="Comma 26 2 2 4" xfId="1074" xr:uid="{00000000-0005-0000-0000-0000CA030000}"/>
    <cellStyle name="Comma 26 2 2 4 2" xfId="1861" xr:uid="{00000000-0005-0000-0000-0000CB030000}"/>
    <cellStyle name="Comma 26 2 2 4 2 2" xfId="4105" xr:uid="{00000000-0005-0000-0000-0000CC030000}"/>
    <cellStyle name="Comma 26 2 2 4 2 2 2" xfId="8124" xr:uid="{9BA45098-EBC2-4318-AEB5-F227DE5F09B9}"/>
    <cellStyle name="Comma 26 2 2 4 2 2 3" xfId="12063" xr:uid="{62DD8E57-AC56-49C7-B418-5C227A51B120}"/>
    <cellStyle name="Comma 26 2 2 4 2 3" xfId="6164" xr:uid="{4E0E566D-9943-4A08-AE05-745DDC7E216C}"/>
    <cellStyle name="Comma 26 2 2 4 2 4" xfId="10103" xr:uid="{146FE516-6FDA-4662-89DE-14C7982E83B6}"/>
    <cellStyle name="Comma 26 2 2 4 3" xfId="2585" xr:uid="{00000000-0005-0000-0000-0000CD030000}"/>
    <cellStyle name="Comma 26 2 2 4 3 2" xfId="4829" xr:uid="{00000000-0005-0000-0000-0000CE030000}"/>
    <cellStyle name="Comma 26 2 2 4 3 2 2" xfId="8777" xr:uid="{61ACFA69-7AA7-4B10-8A8A-F6EBF5862FB1}"/>
    <cellStyle name="Comma 26 2 2 4 3 2 3" xfId="12716" xr:uid="{66B85396-83FE-433D-8E56-F3FF9566DA20}"/>
    <cellStyle name="Comma 26 2 2 4 3 3" xfId="6817" xr:uid="{BFE7FB6B-AE6D-43DB-ABA9-533303662692}"/>
    <cellStyle name="Comma 26 2 2 4 3 4" xfId="10756" xr:uid="{592F02FE-0094-4E13-A3F0-1CBF289E1F3E}"/>
    <cellStyle name="Comma 26 2 2 4 4" xfId="3319" xr:uid="{00000000-0005-0000-0000-0000CF030000}"/>
    <cellStyle name="Comma 26 2 2 4 4 2" xfId="7471" xr:uid="{B35C8F49-159B-471F-B14C-F20094C6CDBE}"/>
    <cellStyle name="Comma 26 2 2 4 4 3" xfId="11410" xr:uid="{97CBEBEE-CA61-4800-8073-82DB4CF380E0}"/>
    <cellStyle name="Comma 26 2 2 4 5" xfId="5511" xr:uid="{4918E90A-0390-495F-ADCD-7B47B1F0A04D}"/>
    <cellStyle name="Comma 26 2 2 4 6" xfId="9450" xr:uid="{26E867BF-317F-40A5-ACE5-2E19D6F9AEBE}"/>
    <cellStyle name="Comma 26 2 2 5" xfId="1088" xr:uid="{00000000-0005-0000-0000-0000D0030000}"/>
    <cellStyle name="Comma 26 2 2 5 2" xfId="1875" xr:uid="{00000000-0005-0000-0000-0000D1030000}"/>
    <cellStyle name="Comma 26 2 2 5 2 2" xfId="4119" xr:uid="{00000000-0005-0000-0000-0000D2030000}"/>
    <cellStyle name="Comma 26 2 2 5 2 2 2" xfId="8138" xr:uid="{1824CD73-9ED5-4363-8E11-7511A54D6DBF}"/>
    <cellStyle name="Comma 26 2 2 5 2 2 3" xfId="12077" xr:uid="{3B21EB7E-99E9-4237-B5CF-2A8214D71B0B}"/>
    <cellStyle name="Comma 26 2 2 5 2 3" xfId="6178" xr:uid="{32742D40-9DEE-4B46-A9D6-1BC6FACAAFE3}"/>
    <cellStyle name="Comma 26 2 2 5 2 4" xfId="10117" xr:uid="{38CE2FA1-F3FC-4509-93FF-DC10879F153B}"/>
    <cellStyle name="Comma 26 2 2 5 3" xfId="2599" xr:uid="{00000000-0005-0000-0000-0000D3030000}"/>
    <cellStyle name="Comma 26 2 2 5 3 2" xfId="4843" xr:uid="{00000000-0005-0000-0000-0000D4030000}"/>
    <cellStyle name="Comma 26 2 2 5 3 2 2" xfId="8791" xr:uid="{8E119B34-F0C7-4B93-A107-E6997CDAB6B5}"/>
    <cellStyle name="Comma 26 2 2 5 3 2 3" xfId="12730" xr:uid="{946AA2D9-B939-4EBD-BFCF-0E61C1F9D3AE}"/>
    <cellStyle name="Comma 26 2 2 5 3 3" xfId="6831" xr:uid="{E375F5E9-BF5D-4303-8495-0F2E0BF9F1BA}"/>
    <cellStyle name="Comma 26 2 2 5 3 4" xfId="10770" xr:uid="{F9531AE5-B888-421D-A7F7-AA5FE9633571}"/>
    <cellStyle name="Comma 26 2 2 5 4" xfId="3333" xr:uid="{00000000-0005-0000-0000-0000D5030000}"/>
    <cellStyle name="Comma 26 2 2 5 4 2" xfId="7485" xr:uid="{D1B3C57E-B890-4FC1-BADF-EBF64D176BCB}"/>
    <cellStyle name="Comma 26 2 2 5 4 3" xfId="11424" xr:uid="{C50A6F06-E8F7-44CA-B898-7E521430ADBE}"/>
    <cellStyle name="Comma 26 2 2 5 5" xfId="5525" xr:uid="{214267C5-C07D-4343-94FF-252DE72D9928}"/>
    <cellStyle name="Comma 26 2 2 5 6" xfId="9464" xr:uid="{8CB9D5C5-E943-4923-BCEF-EFE79785765F}"/>
    <cellStyle name="Comma 26 2 2 6" xfId="1109" xr:uid="{00000000-0005-0000-0000-0000D6030000}"/>
    <cellStyle name="Comma 26 2 2 6 2" xfId="1896" xr:uid="{00000000-0005-0000-0000-0000D7030000}"/>
    <cellStyle name="Comma 26 2 2 6 2 2" xfId="4140" xr:uid="{00000000-0005-0000-0000-0000D8030000}"/>
    <cellStyle name="Comma 26 2 2 6 2 2 2" xfId="8159" xr:uid="{1C8A4F8D-8A0E-4939-8713-BD63827223CD}"/>
    <cellStyle name="Comma 26 2 2 6 2 2 3" xfId="12098" xr:uid="{E78AF3E0-2D1C-4926-8B2D-318A87681112}"/>
    <cellStyle name="Comma 26 2 2 6 2 3" xfId="6199" xr:uid="{89452B4B-DC2E-487B-8723-1BC9FE1DDBFF}"/>
    <cellStyle name="Comma 26 2 2 6 2 4" xfId="10138" xr:uid="{B404BF20-3AA0-4969-B0CB-7FFBCE958140}"/>
    <cellStyle name="Comma 26 2 2 6 3" xfId="2620" xr:uid="{00000000-0005-0000-0000-0000D9030000}"/>
    <cellStyle name="Comma 26 2 2 6 3 2" xfId="4864" xr:uid="{00000000-0005-0000-0000-0000DA030000}"/>
    <cellStyle name="Comma 26 2 2 6 3 2 2" xfId="8812" xr:uid="{EA669DEC-2FCA-47D6-AAC1-CCCFB0B0F03F}"/>
    <cellStyle name="Comma 26 2 2 6 3 2 3" xfId="12751" xr:uid="{2037A159-4DC4-471F-8C35-F81AA9471D86}"/>
    <cellStyle name="Comma 26 2 2 6 3 3" xfId="6852" xr:uid="{82B032CA-7E26-46FA-A031-50DB095EC101}"/>
    <cellStyle name="Comma 26 2 2 6 3 4" xfId="10791" xr:uid="{6209A8B5-0DA4-4ED2-99D8-841DAE79257F}"/>
    <cellStyle name="Comma 26 2 2 6 4" xfId="3354" xr:uid="{00000000-0005-0000-0000-0000DB030000}"/>
    <cellStyle name="Comma 26 2 2 6 4 2" xfId="7506" xr:uid="{DEFF6E33-A985-45BC-BAE6-7097635DD203}"/>
    <cellStyle name="Comma 26 2 2 6 4 3" xfId="11445" xr:uid="{5570BD1D-CEA3-47CC-A9CE-D78CC8D9A79F}"/>
    <cellStyle name="Comma 26 2 2 6 5" xfId="5546" xr:uid="{A4CB7E5F-1D01-4EF8-8E43-B4ABBF0E7B4E}"/>
    <cellStyle name="Comma 26 2 2 6 6" xfId="9485" xr:uid="{B08AFD4B-0400-4D27-9C67-C6BE682EEC2E}"/>
    <cellStyle name="Comma 26 2 2 7" xfId="1326" xr:uid="{00000000-0005-0000-0000-0000DC030000}"/>
    <cellStyle name="Comma 26 2 2 7 2" xfId="3570" xr:uid="{00000000-0005-0000-0000-0000DD030000}"/>
    <cellStyle name="Comma 26 2 2 7 2 2" xfId="7712" xr:uid="{D241E5E0-BF2B-4500-B9FD-F044D5EB6991}"/>
    <cellStyle name="Comma 26 2 2 7 2 3" xfId="11651" xr:uid="{A5E82D12-92E4-41EF-825C-537B21447950}"/>
    <cellStyle name="Comma 26 2 2 7 3" xfId="5752" xr:uid="{0628D8D3-F76D-4C44-8434-22D7B02CDF65}"/>
    <cellStyle name="Comma 26 2 2 7 4" xfId="9691" xr:uid="{25C4F51B-1309-4D10-8512-E60B5AC122FF}"/>
    <cellStyle name="Comma 26 2 2 8" xfId="2112" xr:uid="{00000000-0005-0000-0000-0000DE030000}"/>
    <cellStyle name="Comma 26 2 2 8 2" xfId="4356" xr:uid="{00000000-0005-0000-0000-0000DF030000}"/>
    <cellStyle name="Comma 26 2 2 8 2 2" xfId="8365" xr:uid="{3848F21D-2C42-4D49-934B-BB44BECFFBB5}"/>
    <cellStyle name="Comma 26 2 2 8 2 3" xfId="12304" xr:uid="{5D81F0F4-FADF-43C7-959C-9E11BD860764}"/>
    <cellStyle name="Comma 26 2 2 8 3" xfId="6405" xr:uid="{B1ADF81D-3741-49CC-93AC-FC266CC51AB3}"/>
    <cellStyle name="Comma 26 2 2 8 4" xfId="10344" xr:uid="{CECD3D88-EF97-401F-AA3C-AF09CE0EAFB7}"/>
    <cellStyle name="Comma 26 2 2 9" xfId="2836" xr:uid="{00000000-0005-0000-0000-0000E0030000}"/>
    <cellStyle name="Comma 26 2 2 9 2" xfId="7058" xr:uid="{F79C99FB-7E18-46F6-8B59-CDFDA0B01A9F}"/>
    <cellStyle name="Comma 26 2 2 9 3" xfId="10997" xr:uid="{92003810-E66C-4260-9A2B-8D1A2551FCE6}"/>
    <cellStyle name="Comma 26 2 3" xfId="15" xr:uid="{00000000-0005-0000-0000-0000E1030000}"/>
    <cellStyle name="Comma 26 2 3 10" xfId="9042" xr:uid="{2178FF75-4D75-497F-B3F3-87C5EEAC56F1}"/>
    <cellStyle name="Comma 26 2 3 2" xfId="862" xr:uid="{00000000-0005-0000-0000-0000E2030000}"/>
    <cellStyle name="Comma 26 2 3 2 2" xfId="1650" xr:uid="{00000000-0005-0000-0000-0000E3030000}"/>
    <cellStyle name="Comma 26 2 3 2 2 2" xfId="3894" xr:uid="{00000000-0005-0000-0000-0000E4030000}"/>
    <cellStyle name="Comma 26 2 3 2 2 2 2" xfId="7921" xr:uid="{3F875A94-F834-4E21-A097-A81857AFEBFF}"/>
    <cellStyle name="Comma 26 2 3 2 2 2 3" xfId="11860" xr:uid="{48D120DA-8354-4810-B8D7-35C37C20983C}"/>
    <cellStyle name="Comma 26 2 3 2 2 3" xfId="5961" xr:uid="{48919341-A85A-4E00-A903-E9EC6B21F356}"/>
    <cellStyle name="Comma 26 2 3 2 2 4" xfId="9900" xr:uid="{9DF0F9B2-4C5D-4504-AB8C-035617B1FB6C}"/>
    <cellStyle name="Comma 26 2 3 2 3" xfId="2374" xr:uid="{00000000-0005-0000-0000-0000E5030000}"/>
    <cellStyle name="Comma 26 2 3 2 3 2" xfId="4618" xr:uid="{00000000-0005-0000-0000-0000E6030000}"/>
    <cellStyle name="Comma 26 2 3 2 3 2 2" xfId="8574" xr:uid="{56C60724-4847-4FB9-B29C-AB0AEB091885}"/>
    <cellStyle name="Comma 26 2 3 2 3 2 3" xfId="12513" xr:uid="{A31535CA-33CD-4E49-914D-44B145891980}"/>
    <cellStyle name="Comma 26 2 3 2 3 3" xfId="6614" xr:uid="{A9B9AF49-633E-4059-B824-7B8142F3F16F}"/>
    <cellStyle name="Comma 26 2 3 2 3 4" xfId="10553" xr:uid="{B0DF8DFB-9742-43F1-B30C-BF647BF0626B}"/>
    <cellStyle name="Comma 26 2 3 2 4" xfId="3108" xr:uid="{00000000-0005-0000-0000-0000E7030000}"/>
    <cellStyle name="Comma 26 2 3 2 4 2" xfId="7268" xr:uid="{C9F19B68-87B9-4422-B917-054A0A3DA8F8}"/>
    <cellStyle name="Comma 26 2 3 2 4 3" xfId="11207" xr:uid="{71537540-F29A-42C5-9BD3-C133419C4E4B}"/>
    <cellStyle name="Comma 26 2 3 2 5" xfId="5308" xr:uid="{03ABD15E-8696-4FE3-8B5B-9FAFE4A1FF8A}"/>
    <cellStyle name="Comma 26 2 3 2 6" xfId="9247" xr:uid="{B298BD9A-2A6C-4698-854D-8F04DC8FF602}"/>
    <cellStyle name="Comma 26 2 3 3" xfId="1092" xr:uid="{00000000-0005-0000-0000-0000E8030000}"/>
    <cellStyle name="Comma 26 2 3 3 2" xfId="1879" xr:uid="{00000000-0005-0000-0000-0000E9030000}"/>
    <cellStyle name="Comma 26 2 3 3 2 2" xfId="4123" xr:uid="{00000000-0005-0000-0000-0000EA030000}"/>
    <cellStyle name="Comma 26 2 3 3 2 2 2" xfId="8142" xr:uid="{94A82B77-8014-4471-866F-72436567B3FD}"/>
    <cellStyle name="Comma 26 2 3 3 2 2 3" xfId="12081" xr:uid="{DD749F16-D5DD-4490-99F4-5ACE44C08564}"/>
    <cellStyle name="Comma 26 2 3 3 2 3" xfId="6182" xr:uid="{26F19BB7-4D93-49A7-840C-5D9508BD2E52}"/>
    <cellStyle name="Comma 26 2 3 3 2 4" xfId="10121" xr:uid="{CE287873-5596-4C8A-BFEF-F652D3AD9724}"/>
    <cellStyle name="Comma 26 2 3 3 3" xfId="2603" xr:uid="{00000000-0005-0000-0000-0000EB030000}"/>
    <cellStyle name="Comma 26 2 3 3 3 2" xfId="4847" xr:uid="{00000000-0005-0000-0000-0000EC030000}"/>
    <cellStyle name="Comma 26 2 3 3 3 2 2" xfId="8795" xr:uid="{E759C26F-0191-4832-A8D3-A1B80E474AE6}"/>
    <cellStyle name="Comma 26 2 3 3 3 2 3" xfId="12734" xr:uid="{772FB60C-ADBB-40A4-B20A-ACAACE06CEA3}"/>
    <cellStyle name="Comma 26 2 3 3 3 3" xfId="6835" xr:uid="{1A6FA7E0-654D-4B75-8F05-4528A19D35AB}"/>
    <cellStyle name="Comma 26 2 3 3 3 4" xfId="10774" xr:uid="{51B6AA34-47F2-44BE-BD89-DB190C680861}"/>
    <cellStyle name="Comma 26 2 3 3 4" xfId="3337" xr:uid="{00000000-0005-0000-0000-0000ED030000}"/>
    <cellStyle name="Comma 26 2 3 3 4 2" xfId="7489" xr:uid="{624964EA-5876-4F90-94F2-88C9E0DB4993}"/>
    <cellStyle name="Comma 26 2 3 3 4 3" xfId="11428" xr:uid="{D89F9F81-F17F-44ED-9BC1-DADF1716A578}"/>
    <cellStyle name="Comma 26 2 3 3 5" xfId="5529" xr:uid="{D109833D-717B-42E3-8E16-D1B5824DFFAA}"/>
    <cellStyle name="Comma 26 2 3 3 6" xfId="9468" xr:uid="{ECE8A79B-8A17-4EAE-805F-20A1BA722FBF}"/>
    <cellStyle name="Comma 26 2 3 4" xfId="1114" xr:uid="{00000000-0005-0000-0000-0000EE030000}"/>
    <cellStyle name="Comma 26 2 3 4 2" xfId="1901" xr:uid="{00000000-0005-0000-0000-0000EF030000}"/>
    <cellStyle name="Comma 26 2 3 4 2 2" xfId="4145" xr:uid="{00000000-0005-0000-0000-0000F0030000}"/>
    <cellStyle name="Comma 26 2 3 4 2 2 2" xfId="8164" xr:uid="{135E461A-3D79-4900-ABD2-6AD41ED0CF8E}"/>
    <cellStyle name="Comma 26 2 3 4 2 2 3" xfId="12103" xr:uid="{694A568F-D6D4-4850-9ED0-B569AE6B5F64}"/>
    <cellStyle name="Comma 26 2 3 4 2 3" xfId="6204" xr:uid="{895F9DED-E6F6-4DA4-A4E8-FAB8599B242B}"/>
    <cellStyle name="Comma 26 2 3 4 2 4" xfId="10143" xr:uid="{D9699FAE-018B-44F7-8F42-3B2442993F93}"/>
    <cellStyle name="Comma 26 2 3 4 3" xfId="2625" xr:uid="{00000000-0005-0000-0000-0000F1030000}"/>
    <cellStyle name="Comma 26 2 3 4 3 2" xfId="4869" xr:uid="{00000000-0005-0000-0000-0000F2030000}"/>
    <cellStyle name="Comma 26 2 3 4 3 2 2" xfId="8817" xr:uid="{3E343DCD-DB39-426E-99D9-59A3A3FAEE98}"/>
    <cellStyle name="Comma 26 2 3 4 3 2 3" xfId="12756" xr:uid="{82CE2B15-BD8F-47A3-805C-FB7389841BC2}"/>
    <cellStyle name="Comma 26 2 3 4 3 3" xfId="6857" xr:uid="{468EA131-BB1B-4E8C-9418-A0805C25FC25}"/>
    <cellStyle name="Comma 26 2 3 4 3 4" xfId="10796" xr:uid="{E0465218-8678-422B-B16D-E0AEDBB5B71D}"/>
    <cellStyle name="Comma 26 2 3 4 4" xfId="3359" xr:uid="{00000000-0005-0000-0000-0000F3030000}"/>
    <cellStyle name="Comma 26 2 3 4 4 2" xfId="7511" xr:uid="{0130AD4B-EBE9-4B1F-92AE-72E885C741EC}"/>
    <cellStyle name="Comma 26 2 3 4 4 3" xfId="11450" xr:uid="{6D890D7E-17B9-4164-99D0-AB703D59FCAF}"/>
    <cellStyle name="Comma 26 2 3 4 5" xfId="5551" xr:uid="{AF72F4CA-7E58-43AD-A357-4007B1FFDCD9}"/>
    <cellStyle name="Comma 26 2 3 4 6" xfId="9490" xr:uid="{743E79B3-1544-443A-B6EB-8D59EBD554C7}"/>
    <cellStyle name="Comma 26 2 3 5" xfId="1330" xr:uid="{00000000-0005-0000-0000-0000F4030000}"/>
    <cellStyle name="Comma 26 2 3 5 2" xfId="3574" xr:uid="{00000000-0005-0000-0000-0000F5030000}"/>
    <cellStyle name="Comma 26 2 3 5 2 2" xfId="7716" xr:uid="{63DF1A98-6B42-4B6C-BC20-2838F905E0BC}"/>
    <cellStyle name="Comma 26 2 3 5 2 3" xfId="11655" xr:uid="{122EE326-1314-4C5B-94F7-444894E3D826}"/>
    <cellStyle name="Comma 26 2 3 5 3" xfId="5756" xr:uid="{3D32652F-D4AE-4DD9-9644-E8177FE3D0F4}"/>
    <cellStyle name="Comma 26 2 3 5 4" xfId="9695" xr:uid="{26EE23B1-3D2A-422B-847C-F8F848AEF7AF}"/>
    <cellStyle name="Comma 26 2 3 6" xfId="2116" xr:uid="{00000000-0005-0000-0000-0000F6030000}"/>
    <cellStyle name="Comma 26 2 3 6 2" xfId="4360" xr:uid="{00000000-0005-0000-0000-0000F7030000}"/>
    <cellStyle name="Comma 26 2 3 6 2 2" xfId="8369" xr:uid="{3B4722B9-47BD-4BFC-87EB-3B18C749A0EA}"/>
    <cellStyle name="Comma 26 2 3 6 2 3" xfId="12308" xr:uid="{352F8685-B51A-42D2-8363-FECD5D18DB64}"/>
    <cellStyle name="Comma 26 2 3 6 3" xfId="6409" xr:uid="{5B03444B-DDE6-41DA-9765-77F24D6AF13D}"/>
    <cellStyle name="Comma 26 2 3 6 4" xfId="10348" xr:uid="{77A2B4A9-DD9B-4E13-AC06-4EC705207E38}"/>
    <cellStyle name="Comma 26 2 3 7" xfId="2840" xr:uid="{00000000-0005-0000-0000-0000F8030000}"/>
    <cellStyle name="Comma 26 2 3 7 2" xfId="7062" xr:uid="{FDB844B8-43A9-4D66-B5B8-5793323E6813}"/>
    <cellStyle name="Comma 26 2 3 7 3" xfId="11001" xr:uid="{FAE42787-7412-4913-8EF5-45DBEE14E4A1}"/>
    <cellStyle name="Comma 26 2 3 8" xfId="5082" xr:uid="{00000000-0005-0000-0000-0000F9030000}"/>
    <cellStyle name="Comma 26 2 3 8 2" xfId="9022" xr:uid="{D06E50D9-0DAB-4841-82DB-AC4853BCEF00}"/>
    <cellStyle name="Comma 26 2 3 8 3" xfId="12961" xr:uid="{EA500AAD-5A73-4BC3-8E49-58AED85ED42C}"/>
    <cellStyle name="Comma 26 2 3 9" xfId="5103" xr:uid="{D3BC1FB3-5510-4E3B-9CA7-53CE43744D2F}"/>
    <cellStyle name="Comma 26 2 4" xfId="853" xr:uid="{00000000-0005-0000-0000-0000FA030000}"/>
    <cellStyle name="Comma 26 2 4 2" xfId="1641" xr:uid="{00000000-0005-0000-0000-0000FB030000}"/>
    <cellStyle name="Comma 26 2 4 2 2" xfId="3885" xr:uid="{00000000-0005-0000-0000-0000FC030000}"/>
    <cellStyle name="Comma 26 2 4 2 2 2" xfId="7912" xr:uid="{F29CBEAB-4CC8-4893-A3EA-1A716D1BDA31}"/>
    <cellStyle name="Comma 26 2 4 2 2 3" xfId="11851" xr:uid="{B50B6A13-43CF-4B6C-95FD-ED2375472A23}"/>
    <cellStyle name="Comma 26 2 4 2 3" xfId="5952" xr:uid="{BC9FC7A6-2C22-4CEF-86F8-95AEA3366D8B}"/>
    <cellStyle name="Comma 26 2 4 2 4" xfId="9891" xr:uid="{CF3D3594-C8B7-4DDC-9C89-7964BAECF838}"/>
    <cellStyle name="Comma 26 2 4 3" xfId="2365" xr:uid="{00000000-0005-0000-0000-0000FD030000}"/>
    <cellStyle name="Comma 26 2 4 3 2" xfId="4609" xr:uid="{00000000-0005-0000-0000-0000FE030000}"/>
    <cellStyle name="Comma 26 2 4 3 2 2" xfId="8565" xr:uid="{764B0B36-226D-4A7C-8C12-48E5FD04A596}"/>
    <cellStyle name="Comma 26 2 4 3 2 3" xfId="12504" xr:uid="{3398F607-6219-4B3D-B623-4750684E5093}"/>
    <cellStyle name="Comma 26 2 4 3 3" xfId="6605" xr:uid="{07B64590-93D3-4C60-9628-506498F27F97}"/>
    <cellStyle name="Comma 26 2 4 3 4" xfId="10544" xr:uid="{B0850E73-2CF0-4FBA-B1C1-4E0299F2FA4C}"/>
    <cellStyle name="Comma 26 2 4 4" xfId="3099" xr:uid="{00000000-0005-0000-0000-0000FF030000}"/>
    <cellStyle name="Comma 26 2 4 4 2" xfId="7259" xr:uid="{804119D3-AB43-4BF8-80BB-AD53701BA3A6}"/>
    <cellStyle name="Comma 26 2 4 4 3" xfId="11198" xr:uid="{C43798D3-4110-4BB1-9A85-1E6051D58138}"/>
    <cellStyle name="Comma 26 2 4 5" xfId="5299" xr:uid="{9B6B8BAC-9F33-4051-B4D8-9BD413D37A59}"/>
    <cellStyle name="Comma 26 2 4 6" xfId="9238" xr:uid="{820ADE19-99EB-4299-ACF7-2469F47BC9FF}"/>
    <cellStyle name="Comma 26 2 5" xfId="1070" xr:uid="{00000000-0005-0000-0000-000000040000}"/>
    <cellStyle name="Comma 26 2 5 2" xfId="1857" xr:uid="{00000000-0005-0000-0000-000001040000}"/>
    <cellStyle name="Comma 26 2 5 2 2" xfId="4101" xr:uid="{00000000-0005-0000-0000-000002040000}"/>
    <cellStyle name="Comma 26 2 5 2 2 2" xfId="8120" xr:uid="{1CE2307D-D85B-4F37-9768-FF5072D82DB1}"/>
    <cellStyle name="Comma 26 2 5 2 2 3" xfId="12059" xr:uid="{C8571D1C-682C-4164-B5B4-D1A3FCF68179}"/>
    <cellStyle name="Comma 26 2 5 2 3" xfId="6160" xr:uid="{2CE823C0-7288-407C-A5D9-5A71912AB05E}"/>
    <cellStyle name="Comma 26 2 5 2 4" xfId="10099" xr:uid="{59028E10-12C2-48A6-9BF6-D5EE4EC405EC}"/>
    <cellStyle name="Comma 26 2 5 3" xfId="2581" xr:uid="{00000000-0005-0000-0000-000003040000}"/>
    <cellStyle name="Comma 26 2 5 3 2" xfId="4825" xr:uid="{00000000-0005-0000-0000-000004040000}"/>
    <cellStyle name="Comma 26 2 5 3 2 2" xfId="8773" xr:uid="{EF9A820A-8238-40D8-8B4D-EDC4A3C6C67B}"/>
    <cellStyle name="Comma 26 2 5 3 2 3" xfId="12712" xr:uid="{D556D028-22C1-4B4F-ACEF-A96A8490E2C5}"/>
    <cellStyle name="Comma 26 2 5 3 3" xfId="6813" xr:uid="{AD7ADDEA-D727-4C90-B609-364EF1E121C9}"/>
    <cellStyle name="Comma 26 2 5 3 4" xfId="10752" xr:uid="{48F5A81A-8474-49A0-A2BE-0B5E37EE6953}"/>
    <cellStyle name="Comma 26 2 5 4" xfId="3315" xr:uid="{00000000-0005-0000-0000-000005040000}"/>
    <cellStyle name="Comma 26 2 5 4 2" xfId="7467" xr:uid="{030CFF51-926D-4AD0-9A1D-003E6AA4C3F7}"/>
    <cellStyle name="Comma 26 2 5 4 3" xfId="11406" xr:uid="{4B8F5445-DBF8-4717-A12B-E97DC57F813D}"/>
    <cellStyle name="Comma 26 2 5 5" xfId="5507" xr:uid="{88C3B7A6-B697-43E7-A846-4B24C1BC1B66}"/>
    <cellStyle name="Comma 26 2 5 6" xfId="9446" xr:uid="{DCBE66CE-3DA3-49D4-BC00-ECBE64583E4D}"/>
    <cellStyle name="Comma 26 2 6" xfId="1084" xr:uid="{00000000-0005-0000-0000-000006040000}"/>
    <cellStyle name="Comma 26 2 6 2" xfId="1871" xr:uid="{00000000-0005-0000-0000-000007040000}"/>
    <cellStyle name="Comma 26 2 6 2 2" xfId="4115" xr:uid="{00000000-0005-0000-0000-000008040000}"/>
    <cellStyle name="Comma 26 2 6 2 2 2" xfId="8134" xr:uid="{02BBA3D2-08A3-40DF-AA3B-4B7162419B91}"/>
    <cellStyle name="Comma 26 2 6 2 2 3" xfId="12073" xr:uid="{1CD7C647-0F6E-4047-A700-6C1514E9524A}"/>
    <cellStyle name="Comma 26 2 6 2 3" xfId="6174" xr:uid="{0701BC67-A086-4C29-8095-49A0B7B27925}"/>
    <cellStyle name="Comma 26 2 6 2 4" xfId="10113" xr:uid="{58F5361C-409B-4538-8047-FBF25A192253}"/>
    <cellStyle name="Comma 26 2 6 3" xfId="2595" xr:uid="{00000000-0005-0000-0000-000009040000}"/>
    <cellStyle name="Comma 26 2 6 3 2" xfId="4839" xr:uid="{00000000-0005-0000-0000-00000A040000}"/>
    <cellStyle name="Comma 26 2 6 3 2 2" xfId="8787" xr:uid="{C61154CE-1637-4078-AFF9-410491517BD0}"/>
    <cellStyle name="Comma 26 2 6 3 2 3" xfId="12726" xr:uid="{5E34D827-3D88-4AFF-8E00-D57E2FFC0921}"/>
    <cellStyle name="Comma 26 2 6 3 3" xfId="6827" xr:uid="{92EB0875-3B7F-4508-BC39-96ABC14C30E8}"/>
    <cellStyle name="Comma 26 2 6 3 4" xfId="10766" xr:uid="{B0831A5C-BDC4-4006-B309-835ABA72930F}"/>
    <cellStyle name="Comma 26 2 6 4" xfId="3329" xr:uid="{00000000-0005-0000-0000-00000B040000}"/>
    <cellStyle name="Comma 26 2 6 4 2" xfId="7481" xr:uid="{A15534D2-5DD1-4B7E-9D2D-FA9081133B4D}"/>
    <cellStyle name="Comma 26 2 6 4 3" xfId="11420" xr:uid="{FA746E4F-7234-4603-89DE-BBD6A26F4E1B}"/>
    <cellStyle name="Comma 26 2 6 5" xfId="5521" xr:uid="{B43ACE5B-32B9-4EA2-A4C4-C47DE5CAAED3}"/>
    <cellStyle name="Comma 26 2 6 6" xfId="9460" xr:uid="{E45D0819-7A40-4CFA-9EFF-A684896F7997}"/>
    <cellStyle name="Comma 26 2 7" xfId="1105" xr:uid="{00000000-0005-0000-0000-00000C040000}"/>
    <cellStyle name="Comma 26 2 7 2" xfId="1892" xr:uid="{00000000-0005-0000-0000-00000D040000}"/>
    <cellStyle name="Comma 26 2 7 2 2" xfId="4136" xr:uid="{00000000-0005-0000-0000-00000E040000}"/>
    <cellStyle name="Comma 26 2 7 2 2 2" xfId="8155" xr:uid="{C3EC414F-BCF3-40DD-88E8-6866911979A7}"/>
    <cellStyle name="Comma 26 2 7 2 2 3" xfId="12094" xr:uid="{7C5B77C2-E0A0-4233-8BED-F8138471E48B}"/>
    <cellStyle name="Comma 26 2 7 2 3" xfId="6195" xr:uid="{ED7400A7-AD1B-4BF3-9BDA-730DDA90AF5B}"/>
    <cellStyle name="Comma 26 2 7 2 4" xfId="10134" xr:uid="{CFE1691A-16A8-4CB9-9411-8FEC2127AEAC}"/>
    <cellStyle name="Comma 26 2 7 3" xfId="2616" xr:uid="{00000000-0005-0000-0000-00000F040000}"/>
    <cellStyle name="Comma 26 2 7 3 2" xfId="4860" xr:uid="{00000000-0005-0000-0000-000010040000}"/>
    <cellStyle name="Comma 26 2 7 3 2 2" xfId="8808" xr:uid="{63368D21-C6E0-403D-95B3-09473CE9AC3D}"/>
    <cellStyle name="Comma 26 2 7 3 2 3" xfId="12747" xr:uid="{ACD3CD0E-A074-4E64-9713-DD4FB6A2E662}"/>
    <cellStyle name="Comma 26 2 7 3 3" xfId="6848" xr:uid="{8E48D646-D16E-4454-9A61-2F8D87D096E9}"/>
    <cellStyle name="Comma 26 2 7 3 4" xfId="10787" xr:uid="{7F7EE09C-C197-4C07-B3B7-00791B7CCA44}"/>
    <cellStyle name="Comma 26 2 7 4" xfId="3350" xr:uid="{00000000-0005-0000-0000-000011040000}"/>
    <cellStyle name="Comma 26 2 7 4 2" xfId="7502" xr:uid="{4CABBC92-DEB2-4580-9D6A-52B4FB91FEC3}"/>
    <cellStyle name="Comma 26 2 7 4 3" xfId="11441" xr:uid="{CB815326-355B-4021-906B-E4695A49440E}"/>
    <cellStyle name="Comma 26 2 7 5" xfId="5542" xr:uid="{D9738CC0-D08F-4891-B849-2FC27D88AA74}"/>
    <cellStyle name="Comma 26 2 7 6" xfId="9481" xr:uid="{1F041EC6-6248-4DDB-A9C9-E43C4DB5955D}"/>
    <cellStyle name="Comma 26 2 8" xfId="1322" xr:uid="{00000000-0005-0000-0000-000012040000}"/>
    <cellStyle name="Comma 26 2 8 2" xfId="3566" xr:uid="{00000000-0005-0000-0000-000013040000}"/>
    <cellStyle name="Comma 26 2 8 2 2" xfId="7708" xr:uid="{1FC496D8-7A89-43F3-A5EB-0D324275C67D}"/>
    <cellStyle name="Comma 26 2 8 2 3" xfId="11647" xr:uid="{70B0B060-8FEA-4424-9B38-46E4FFD5E726}"/>
    <cellStyle name="Comma 26 2 8 3" xfId="5748" xr:uid="{65D68AFB-F188-4FCD-9C66-A6B5C692F1D1}"/>
    <cellStyle name="Comma 26 2 8 4" xfId="9687" xr:uid="{419EF79B-E452-413B-A05F-A22369EBDF1C}"/>
    <cellStyle name="Comma 26 2 9" xfId="2108" xr:uid="{00000000-0005-0000-0000-000014040000}"/>
    <cellStyle name="Comma 26 2 9 2" xfId="4352" xr:uid="{00000000-0005-0000-0000-000015040000}"/>
    <cellStyle name="Comma 26 2 9 2 2" xfId="8361" xr:uid="{02B0EAEB-46AB-470D-8402-3C47C2931D67}"/>
    <cellStyle name="Comma 26 2 9 2 3" xfId="12300" xr:uid="{9F1F993A-3A9F-45A4-B162-83D672AD7F9A}"/>
    <cellStyle name="Comma 26 2 9 3" xfId="6401" xr:uid="{7D72927A-CB23-48E9-A93E-08DCCB1AACFF}"/>
    <cellStyle name="Comma 26 2 9 4" xfId="10340" xr:uid="{22520372-CC55-481E-B3C6-BA2D6871E5E3}"/>
    <cellStyle name="Comma 26 3" xfId="7" xr:uid="{00000000-0005-0000-0000-000016040000}"/>
    <cellStyle name="Comma 26 3 10" xfId="5076" xr:uid="{00000000-0005-0000-0000-000017040000}"/>
    <cellStyle name="Comma 26 3 10 2" xfId="9016" xr:uid="{01F5CBB2-91B2-42F4-B00D-3CC500B628DC}"/>
    <cellStyle name="Comma 26 3 10 3" xfId="12955" xr:uid="{24050630-6AFC-4512-8E20-0DD5FC2E306F}"/>
    <cellStyle name="Comma 26 3 11" xfId="5097" xr:uid="{9ABCA724-0627-4DE8-983A-39883B34D2AC}"/>
    <cellStyle name="Comma 26 3 12" xfId="9036" xr:uid="{BF3F9863-799E-497A-9ADE-5C8D7CF4EE54}"/>
    <cellStyle name="Comma 26 3 2" xfId="17" xr:uid="{00000000-0005-0000-0000-000018040000}"/>
    <cellStyle name="Comma 26 3 2 10" xfId="9044" xr:uid="{16CB8429-1F5E-4BB6-9997-F81379750915}"/>
    <cellStyle name="Comma 26 3 2 2" xfId="864" xr:uid="{00000000-0005-0000-0000-000019040000}"/>
    <cellStyle name="Comma 26 3 2 2 2" xfId="1652" xr:uid="{00000000-0005-0000-0000-00001A040000}"/>
    <cellStyle name="Comma 26 3 2 2 2 2" xfId="3896" xr:uid="{00000000-0005-0000-0000-00001B040000}"/>
    <cellStyle name="Comma 26 3 2 2 2 2 2" xfId="7923" xr:uid="{0C30AC2C-69EA-4457-94BC-E2A7BAF961AA}"/>
    <cellStyle name="Comma 26 3 2 2 2 2 3" xfId="11862" xr:uid="{DE055AC5-9C73-4ECA-972E-4049FCB43D93}"/>
    <cellStyle name="Comma 26 3 2 2 2 3" xfId="5963" xr:uid="{A1D07A9A-6F95-45E2-91E4-FC6ED8F37DE5}"/>
    <cellStyle name="Comma 26 3 2 2 2 4" xfId="9902" xr:uid="{C4632672-89B5-4CA0-B05E-9E4348A4B8D9}"/>
    <cellStyle name="Comma 26 3 2 2 3" xfId="2376" xr:uid="{00000000-0005-0000-0000-00001C040000}"/>
    <cellStyle name="Comma 26 3 2 2 3 2" xfId="4620" xr:uid="{00000000-0005-0000-0000-00001D040000}"/>
    <cellStyle name="Comma 26 3 2 2 3 2 2" xfId="8576" xr:uid="{D549C198-47AE-4A39-84BE-9F886C053C29}"/>
    <cellStyle name="Comma 26 3 2 2 3 2 3" xfId="12515" xr:uid="{C87000FF-B629-4485-B05B-79C0C39584A3}"/>
    <cellStyle name="Comma 26 3 2 2 3 3" xfId="6616" xr:uid="{EA12BAE7-D640-45D3-ABAB-A28A7E60E5EA}"/>
    <cellStyle name="Comma 26 3 2 2 3 4" xfId="10555" xr:uid="{67BA095F-E94A-4B03-B6EB-37FC822B843C}"/>
    <cellStyle name="Comma 26 3 2 2 4" xfId="3110" xr:uid="{00000000-0005-0000-0000-00001E040000}"/>
    <cellStyle name="Comma 26 3 2 2 4 2" xfId="7270" xr:uid="{15BB3018-8D99-4271-BEEB-E862C5A6F353}"/>
    <cellStyle name="Comma 26 3 2 2 4 3" xfId="11209" xr:uid="{D505B3C2-00E8-4E4E-BCBE-0F93C7841D5C}"/>
    <cellStyle name="Comma 26 3 2 2 5" xfId="5310" xr:uid="{35E5BEFF-FE07-4BB3-8E90-8E1A73CCA2BB}"/>
    <cellStyle name="Comma 26 3 2 2 6" xfId="9249" xr:uid="{CA0F4D01-2791-49C2-A304-C232973AC6D1}"/>
    <cellStyle name="Comma 26 3 2 3" xfId="1094" xr:uid="{00000000-0005-0000-0000-00001F040000}"/>
    <cellStyle name="Comma 26 3 2 3 2" xfId="1881" xr:uid="{00000000-0005-0000-0000-000020040000}"/>
    <cellStyle name="Comma 26 3 2 3 2 2" xfId="4125" xr:uid="{00000000-0005-0000-0000-000021040000}"/>
    <cellStyle name="Comma 26 3 2 3 2 2 2" xfId="8144" xr:uid="{F40FD51B-BE44-4EF0-B86B-B1DBB2607917}"/>
    <cellStyle name="Comma 26 3 2 3 2 2 3" xfId="12083" xr:uid="{CE936277-FA1B-44A2-B577-CD7F89A7232E}"/>
    <cellStyle name="Comma 26 3 2 3 2 3" xfId="6184" xr:uid="{6DFFD69C-8E11-48A3-8154-D9B8CAD162C3}"/>
    <cellStyle name="Comma 26 3 2 3 2 4" xfId="10123" xr:uid="{C8E82960-EC4D-4481-A591-01C5877AB535}"/>
    <cellStyle name="Comma 26 3 2 3 3" xfId="2605" xr:uid="{00000000-0005-0000-0000-000022040000}"/>
    <cellStyle name="Comma 26 3 2 3 3 2" xfId="4849" xr:uid="{00000000-0005-0000-0000-000023040000}"/>
    <cellStyle name="Comma 26 3 2 3 3 2 2" xfId="8797" xr:uid="{BDDBE1FE-8AC2-4A0C-9844-4CD4F721CE69}"/>
    <cellStyle name="Comma 26 3 2 3 3 2 3" xfId="12736" xr:uid="{7AB47B2C-2EF8-4CDC-B6CD-51FA4B70F56F}"/>
    <cellStyle name="Comma 26 3 2 3 3 3" xfId="6837" xr:uid="{1E628847-92B0-4EBE-80D9-EE9506C16DC2}"/>
    <cellStyle name="Comma 26 3 2 3 3 4" xfId="10776" xr:uid="{10623F08-4DFC-4DAA-9CBE-53F3114FB162}"/>
    <cellStyle name="Comma 26 3 2 3 4" xfId="3339" xr:uid="{00000000-0005-0000-0000-000024040000}"/>
    <cellStyle name="Comma 26 3 2 3 4 2" xfId="7491" xr:uid="{A6093306-2FCA-4957-9EDD-3896C5E9BFD5}"/>
    <cellStyle name="Comma 26 3 2 3 4 3" xfId="11430" xr:uid="{186BAF63-0AB8-4461-BC6D-5834DF1F6C64}"/>
    <cellStyle name="Comma 26 3 2 3 5" xfId="5531" xr:uid="{C0B340E1-7E92-40F2-AEAF-89E68AD45542}"/>
    <cellStyle name="Comma 26 3 2 3 6" xfId="9470" xr:uid="{90D778F6-FF43-42D7-B334-32702C407624}"/>
    <cellStyle name="Comma 26 3 2 4" xfId="1116" xr:uid="{00000000-0005-0000-0000-000025040000}"/>
    <cellStyle name="Comma 26 3 2 4 2" xfId="1903" xr:uid="{00000000-0005-0000-0000-000026040000}"/>
    <cellStyle name="Comma 26 3 2 4 2 2" xfId="4147" xr:uid="{00000000-0005-0000-0000-000027040000}"/>
    <cellStyle name="Comma 26 3 2 4 2 2 2" xfId="8166" xr:uid="{CC53F8A9-1963-469B-9C6D-4D2C8C3AD4A2}"/>
    <cellStyle name="Comma 26 3 2 4 2 2 3" xfId="12105" xr:uid="{14F64CA2-515D-4252-B0C6-9FE4F6363268}"/>
    <cellStyle name="Comma 26 3 2 4 2 3" xfId="6206" xr:uid="{1E51A793-6728-4C9D-B5B4-52CBA5E6AA55}"/>
    <cellStyle name="Comma 26 3 2 4 2 4" xfId="10145" xr:uid="{1951F236-30D8-4A30-97AF-FF8869E3B612}"/>
    <cellStyle name="Comma 26 3 2 4 3" xfId="2627" xr:uid="{00000000-0005-0000-0000-000028040000}"/>
    <cellStyle name="Comma 26 3 2 4 3 2" xfId="4871" xr:uid="{00000000-0005-0000-0000-000029040000}"/>
    <cellStyle name="Comma 26 3 2 4 3 2 2" xfId="8819" xr:uid="{7CCCF7CF-8F6C-49ED-BE85-9EE5A4B8E84A}"/>
    <cellStyle name="Comma 26 3 2 4 3 2 3" xfId="12758" xr:uid="{3ED9A15D-E055-4BE4-8357-60D2E88DAB0C}"/>
    <cellStyle name="Comma 26 3 2 4 3 3" xfId="6859" xr:uid="{2D13380F-646F-477B-A9FD-A13B978C3E9E}"/>
    <cellStyle name="Comma 26 3 2 4 3 4" xfId="10798" xr:uid="{DC448429-2D69-4298-ABD0-8E7ACEAE9E38}"/>
    <cellStyle name="Comma 26 3 2 4 4" xfId="3361" xr:uid="{00000000-0005-0000-0000-00002A040000}"/>
    <cellStyle name="Comma 26 3 2 4 4 2" xfId="7513" xr:uid="{3D5B9B34-F361-4F05-AA2D-239D4C3F4EE0}"/>
    <cellStyle name="Comma 26 3 2 4 4 3" xfId="11452" xr:uid="{BD6551EE-2984-4E16-B33B-C5DA02E55096}"/>
    <cellStyle name="Comma 26 3 2 4 5" xfId="5553" xr:uid="{61E2E125-53E0-4F7A-BE1B-4A24ADC30E1E}"/>
    <cellStyle name="Comma 26 3 2 4 6" xfId="9492" xr:uid="{1F95B667-232E-4F0D-812C-845F4B18C455}"/>
    <cellStyle name="Comma 26 3 2 5" xfId="1332" xr:uid="{00000000-0005-0000-0000-00002B040000}"/>
    <cellStyle name="Comma 26 3 2 5 2" xfId="3576" xr:uid="{00000000-0005-0000-0000-00002C040000}"/>
    <cellStyle name="Comma 26 3 2 5 2 2" xfId="7718" xr:uid="{7C0D9E23-2A80-48AB-B467-2764EE39941D}"/>
    <cellStyle name="Comma 26 3 2 5 2 3" xfId="11657" xr:uid="{EB2E76EE-4128-4812-952A-A46CAE37F941}"/>
    <cellStyle name="Comma 26 3 2 5 3" xfId="5758" xr:uid="{8A52404A-5386-49C2-AE8A-4EB18A158506}"/>
    <cellStyle name="Comma 26 3 2 5 4" xfId="9697" xr:uid="{38219E51-705D-4367-83FC-6C2A8153BD95}"/>
    <cellStyle name="Comma 26 3 2 6" xfId="2118" xr:uid="{00000000-0005-0000-0000-00002D040000}"/>
    <cellStyle name="Comma 26 3 2 6 2" xfId="4362" xr:uid="{00000000-0005-0000-0000-00002E040000}"/>
    <cellStyle name="Comma 26 3 2 6 2 2" xfId="8371" xr:uid="{31827829-67CD-4B10-8926-D06A9EB5B532}"/>
    <cellStyle name="Comma 26 3 2 6 2 3" xfId="12310" xr:uid="{FB233CAC-5ACB-494D-BDF5-F145A84CEDF9}"/>
    <cellStyle name="Comma 26 3 2 6 3" xfId="6411" xr:uid="{1EB3E93B-CC61-46C8-9268-31E992C59E27}"/>
    <cellStyle name="Comma 26 3 2 6 4" xfId="10350" xr:uid="{A6FCE2DB-A84C-4095-BF86-C32B47E7EF3A}"/>
    <cellStyle name="Comma 26 3 2 7" xfId="2842" xr:uid="{00000000-0005-0000-0000-00002F040000}"/>
    <cellStyle name="Comma 26 3 2 7 2" xfId="7064" xr:uid="{E9FD61D1-C587-4F55-A102-D08CF2E901A9}"/>
    <cellStyle name="Comma 26 3 2 7 3" xfId="11003" xr:uid="{138770E5-8EA5-41C1-A286-B19D13405F15}"/>
    <cellStyle name="Comma 26 3 2 8" xfId="5084" xr:uid="{00000000-0005-0000-0000-000030040000}"/>
    <cellStyle name="Comma 26 3 2 8 2" xfId="9024" xr:uid="{311183A5-911D-4F38-B659-BC3B7A1FFA94}"/>
    <cellStyle name="Comma 26 3 2 8 3" xfId="12963" xr:uid="{CDD71C89-2E64-49B4-8B86-697500EB4E8C}"/>
    <cellStyle name="Comma 26 3 2 9" xfId="5105" xr:uid="{7C13A89C-5B46-4FB4-A1DA-710802D077E3}"/>
    <cellStyle name="Comma 26 3 3" xfId="855" xr:uid="{00000000-0005-0000-0000-000031040000}"/>
    <cellStyle name="Comma 26 3 3 2" xfId="1643" xr:uid="{00000000-0005-0000-0000-000032040000}"/>
    <cellStyle name="Comma 26 3 3 2 2" xfId="3887" xr:uid="{00000000-0005-0000-0000-000033040000}"/>
    <cellStyle name="Comma 26 3 3 2 2 2" xfId="7914" xr:uid="{15304510-C9F7-4EAA-9A52-F2CEC1926AE8}"/>
    <cellStyle name="Comma 26 3 3 2 2 3" xfId="11853" xr:uid="{094A2198-9C62-4821-97A0-ABF9163FFFFD}"/>
    <cellStyle name="Comma 26 3 3 2 3" xfId="5954" xr:uid="{05082D6D-DB31-497F-8D02-3223E66BEF73}"/>
    <cellStyle name="Comma 26 3 3 2 4" xfId="9893" xr:uid="{49DB7135-7124-4F72-9249-95F3108998EF}"/>
    <cellStyle name="Comma 26 3 3 3" xfId="2367" xr:uid="{00000000-0005-0000-0000-000034040000}"/>
    <cellStyle name="Comma 26 3 3 3 2" xfId="4611" xr:uid="{00000000-0005-0000-0000-000035040000}"/>
    <cellStyle name="Comma 26 3 3 3 2 2" xfId="8567" xr:uid="{D61A3573-0F92-4D18-8541-512543CF2E43}"/>
    <cellStyle name="Comma 26 3 3 3 2 3" xfId="12506" xr:uid="{C99ADDE8-CDDD-4B8F-8482-958DD6787781}"/>
    <cellStyle name="Comma 26 3 3 3 3" xfId="6607" xr:uid="{7743DA8A-AC85-4D81-BE7D-38871CA56EBF}"/>
    <cellStyle name="Comma 26 3 3 3 4" xfId="10546" xr:uid="{DDD06CDF-083E-456A-ABBE-F7E88BCA363B}"/>
    <cellStyle name="Comma 26 3 3 4" xfId="3101" xr:uid="{00000000-0005-0000-0000-000036040000}"/>
    <cellStyle name="Comma 26 3 3 4 2" xfId="7261" xr:uid="{6CE8BC4F-51A5-4A51-A27E-013972ABD0B5}"/>
    <cellStyle name="Comma 26 3 3 4 3" xfId="11200" xr:uid="{EEAE54F9-9190-47D5-90B0-31152D67F068}"/>
    <cellStyle name="Comma 26 3 3 5" xfId="5301" xr:uid="{ED88DA30-23A3-420B-A3B0-550E370843FD}"/>
    <cellStyle name="Comma 26 3 3 6" xfId="9240" xr:uid="{C87E444A-830F-421F-8FF5-394E809FFF20}"/>
    <cellStyle name="Comma 26 3 4" xfId="1072" xr:uid="{00000000-0005-0000-0000-000037040000}"/>
    <cellStyle name="Comma 26 3 4 2" xfId="1859" xr:uid="{00000000-0005-0000-0000-000038040000}"/>
    <cellStyle name="Comma 26 3 4 2 2" xfId="4103" xr:uid="{00000000-0005-0000-0000-000039040000}"/>
    <cellStyle name="Comma 26 3 4 2 2 2" xfId="8122" xr:uid="{80F29AE9-EE62-4BA7-A641-42851E32BFC6}"/>
    <cellStyle name="Comma 26 3 4 2 2 3" xfId="12061" xr:uid="{C0DE789C-BE13-4C93-B105-804CCBC199F5}"/>
    <cellStyle name="Comma 26 3 4 2 3" xfId="6162" xr:uid="{D50F13D3-59AA-4B7F-9A0A-B64003F00141}"/>
    <cellStyle name="Comma 26 3 4 2 4" xfId="10101" xr:uid="{65FA9CE4-5F89-4A94-ADB3-7A9FF87714B2}"/>
    <cellStyle name="Comma 26 3 4 3" xfId="2583" xr:uid="{00000000-0005-0000-0000-00003A040000}"/>
    <cellStyle name="Comma 26 3 4 3 2" xfId="4827" xr:uid="{00000000-0005-0000-0000-00003B040000}"/>
    <cellStyle name="Comma 26 3 4 3 2 2" xfId="8775" xr:uid="{9C49465E-1E5D-42C5-857C-9750F65A1BC3}"/>
    <cellStyle name="Comma 26 3 4 3 2 3" xfId="12714" xr:uid="{B3A81E0C-1C03-44D6-B604-6989112B4A9A}"/>
    <cellStyle name="Comma 26 3 4 3 3" xfId="6815" xr:uid="{791DCB94-9501-4E6B-A082-8F1722B1368D}"/>
    <cellStyle name="Comma 26 3 4 3 4" xfId="10754" xr:uid="{7E5949EB-A7E7-483A-BF67-4D6DFD3B8F29}"/>
    <cellStyle name="Comma 26 3 4 4" xfId="3317" xr:uid="{00000000-0005-0000-0000-00003C040000}"/>
    <cellStyle name="Comma 26 3 4 4 2" xfId="7469" xr:uid="{BDF7BD6D-8DB4-4F3E-B309-8EAD7AFFBC8D}"/>
    <cellStyle name="Comma 26 3 4 4 3" xfId="11408" xr:uid="{622F400B-A7AC-46BE-8C24-E60C4E6F840B}"/>
    <cellStyle name="Comma 26 3 4 5" xfId="5509" xr:uid="{777852B4-A4C6-47E2-9A9A-EA5600585A66}"/>
    <cellStyle name="Comma 26 3 4 6" xfId="9448" xr:uid="{F7CA762B-332F-48F4-8126-5E02982EB4F0}"/>
    <cellStyle name="Comma 26 3 5" xfId="1086" xr:uid="{00000000-0005-0000-0000-00003D040000}"/>
    <cellStyle name="Comma 26 3 5 2" xfId="1873" xr:uid="{00000000-0005-0000-0000-00003E040000}"/>
    <cellStyle name="Comma 26 3 5 2 2" xfId="4117" xr:uid="{00000000-0005-0000-0000-00003F040000}"/>
    <cellStyle name="Comma 26 3 5 2 2 2" xfId="8136" xr:uid="{60086580-138D-4D0D-B449-9032DC480170}"/>
    <cellStyle name="Comma 26 3 5 2 2 3" xfId="12075" xr:uid="{67BAE5FF-AF26-4C8D-86A2-0B3288A53ABE}"/>
    <cellStyle name="Comma 26 3 5 2 3" xfId="6176" xr:uid="{CA2F3E59-C5B4-4296-A78D-49B17FC4F3DB}"/>
    <cellStyle name="Comma 26 3 5 2 4" xfId="10115" xr:uid="{7D1345ED-1D25-4BA9-BE91-56C9B3E47F6C}"/>
    <cellStyle name="Comma 26 3 5 3" xfId="2597" xr:uid="{00000000-0005-0000-0000-000040040000}"/>
    <cellStyle name="Comma 26 3 5 3 2" xfId="4841" xr:uid="{00000000-0005-0000-0000-000041040000}"/>
    <cellStyle name="Comma 26 3 5 3 2 2" xfId="8789" xr:uid="{63B4E024-C298-4DC1-8E2B-76068CF0EC7F}"/>
    <cellStyle name="Comma 26 3 5 3 2 3" xfId="12728" xr:uid="{04B70F72-ED8B-4631-9B0B-8676934FB30F}"/>
    <cellStyle name="Comma 26 3 5 3 3" xfId="6829" xr:uid="{3EE68A17-889C-4FE1-8651-37A5250CD702}"/>
    <cellStyle name="Comma 26 3 5 3 4" xfId="10768" xr:uid="{2A60747C-EB27-41C5-924F-55F28513F565}"/>
    <cellStyle name="Comma 26 3 5 4" xfId="3331" xr:uid="{00000000-0005-0000-0000-000042040000}"/>
    <cellStyle name="Comma 26 3 5 4 2" xfId="7483" xr:uid="{CDDC3CA1-C70B-4F31-A95A-99D1D2DA5261}"/>
    <cellStyle name="Comma 26 3 5 4 3" xfId="11422" xr:uid="{9C080078-D9FE-47FF-B7C4-47DB8418634B}"/>
    <cellStyle name="Comma 26 3 5 5" xfId="5523" xr:uid="{E5EB3103-D1A9-42B6-9C79-1C2138553E40}"/>
    <cellStyle name="Comma 26 3 5 6" xfId="9462" xr:uid="{12767D9D-F67C-4F50-9166-3AFEC5E3CC5D}"/>
    <cellStyle name="Comma 26 3 6" xfId="1107" xr:uid="{00000000-0005-0000-0000-000043040000}"/>
    <cellStyle name="Comma 26 3 6 2" xfId="1894" xr:uid="{00000000-0005-0000-0000-000044040000}"/>
    <cellStyle name="Comma 26 3 6 2 2" xfId="4138" xr:uid="{00000000-0005-0000-0000-000045040000}"/>
    <cellStyle name="Comma 26 3 6 2 2 2" xfId="8157" xr:uid="{3F63F312-66C4-4731-8C4F-6340AE37EE83}"/>
    <cellStyle name="Comma 26 3 6 2 2 3" xfId="12096" xr:uid="{6F40E6F8-4EAE-453B-8E0F-D213310C35DA}"/>
    <cellStyle name="Comma 26 3 6 2 3" xfId="6197" xr:uid="{AAD6AE3F-E090-4043-B274-98430E24F032}"/>
    <cellStyle name="Comma 26 3 6 2 4" xfId="10136" xr:uid="{E28365A9-821A-4D3C-AA46-FBBE28DADBA8}"/>
    <cellStyle name="Comma 26 3 6 3" xfId="2618" xr:uid="{00000000-0005-0000-0000-000046040000}"/>
    <cellStyle name="Comma 26 3 6 3 2" xfId="4862" xr:uid="{00000000-0005-0000-0000-000047040000}"/>
    <cellStyle name="Comma 26 3 6 3 2 2" xfId="8810" xr:uid="{4E400583-B99E-453C-9F34-AAFB90EDF3B5}"/>
    <cellStyle name="Comma 26 3 6 3 2 3" xfId="12749" xr:uid="{AF2AF59E-4482-4D83-9D85-71805A8C24C7}"/>
    <cellStyle name="Comma 26 3 6 3 3" xfId="6850" xr:uid="{8DDC6679-AD15-4A7C-A280-2DF94D6F7ECE}"/>
    <cellStyle name="Comma 26 3 6 3 4" xfId="10789" xr:uid="{507968FA-1B7F-4D0C-B72E-F9AAB94ED4AC}"/>
    <cellStyle name="Comma 26 3 6 4" xfId="3352" xr:uid="{00000000-0005-0000-0000-000048040000}"/>
    <cellStyle name="Comma 26 3 6 4 2" xfId="7504" xr:uid="{06951994-563D-40DB-9D1F-8AA6B32B29FB}"/>
    <cellStyle name="Comma 26 3 6 4 3" xfId="11443" xr:uid="{4B2B228D-F6E9-4CCC-8FD4-72AA8B32419A}"/>
    <cellStyle name="Comma 26 3 6 5" xfId="5544" xr:uid="{2BDB9B68-5C60-4514-AEE6-3069D94393F0}"/>
    <cellStyle name="Comma 26 3 6 6" xfId="9483" xr:uid="{B6529A67-91C7-4CB2-A0F1-EF374A15B75F}"/>
    <cellStyle name="Comma 26 3 7" xfId="1324" xr:uid="{00000000-0005-0000-0000-000049040000}"/>
    <cellStyle name="Comma 26 3 7 2" xfId="3568" xr:uid="{00000000-0005-0000-0000-00004A040000}"/>
    <cellStyle name="Comma 26 3 7 2 2" xfId="7710" xr:uid="{603ACB3B-ABC8-482B-83A7-65CECC3ABB2D}"/>
    <cellStyle name="Comma 26 3 7 2 3" xfId="11649" xr:uid="{28B3E312-13D0-43F5-A3F1-696F2D1A2C57}"/>
    <cellStyle name="Comma 26 3 7 3" xfId="5750" xr:uid="{E7B6513A-2F4E-4701-B582-489D0D74CE20}"/>
    <cellStyle name="Comma 26 3 7 4" xfId="9689" xr:uid="{0018B72F-8FEC-418F-8C5C-1AA1C2CFE517}"/>
    <cellStyle name="Comma 26 3 8" xfId="2110" xr:uid="{00000000-0005-0000-0000-00004B040000}"/>
    <cellStyle name="Comma 26 3 8 2" xfId="4354" xr:uid="{00000000-0005-0000-0000-00004C040000}"/>
    <cellStyle name="Comma 26 3 8 2 2" xfId="8363" xr:uid="{244288E7-2199-47D5-921F-D1836AE05666}"/>
    <cellStyle name="Comma 26 3 8 2 3" xfId="12302" xr:uid="{F9139CF9-8C48-476E-9F06-D0FBB14BB759}"/>
    <cellStyle name="Comma 26 3 8 3" xfId="6403" xr:uid="{26BB9878-805A-4E30-BFE0-4C144639C74B}"/>
    <cellStyle name="Comma 26 3 8 4" xfId="10342" xr:uid="{736B9272-C1BD-415D-B3F8-9F3290E77812}"/>
    <cellStyle name="Comma 26 3 9" xfId="2834" xr:uid="{00000000-0005-0000-0000-00004D040000}"/>
    <cellStyle name="Comma 26 3 9 2" xfId="7056" xr:uid="{D5D60904-D73E-43A1-B304-E3D6E1E4B4F2}"/>
    <cellStyle name="Comma 26 3 9 3" xfId="10995" xr:uid="{A6A1B115-F77D-499E-A946-86E90E9C3430}"/>
    <cellStyle name="Comma 26 4" xfId="14" xr:uid="{00000000-0005-0000-0000-00004E040000}"/>
    <cellStyle name="Comma 26 4 10" xfId="9041" xr:uid="{68B06B41-F38B-40AD-8D6A-3E442BECDD4A}"/>
    <cellStyle name="Comma 26 4 2" xfId="861" xr:uid="{00000000-0005-0000-0000-00004F040000}"/>
    <cellStyle name="Comma 26 4 2 2" xfId="1649" xr:uid="{00000000-0005-0000-0000-000050040000}"/>
    <cellStyle name="Comma 26 4 2 2 2" xfId="3893" xr:uid="{00000000-0005-0000-0000-000051040000}"/>
    <cellStyle name="Comma 26 4 2 2 2 2" xfId="7920" xr:uid="{E396F41F-4CF3-4485-94F5-AEEC6E5BA7F4}"/>
    <cellStyle name="Comma 26 4 2 2 2 3" xfId="11859" xr:uid="{DC7ED1D1-9400-440E-93A2-9E6739ECF6E3}"/>
    <cellStyle name="Comma 26 4 2 2 3" xfId="5960" xr:uid="{267CBAA8-8821-402C-9D60-65DB5BDF9F9E}"/>
    <cellStyle name="Comma 26 4 2 2 4" xfId="9899" xr:uid="{ECDCCBBE-F4F1-461F-B4E2-1248C8D6A634}"/>
    <cellStyle name="Comma 26 4 2 3" xfId="2373" xr:uid="{00000000-0005-0000-0000-000052040000}"/>
    <cellStyle name="Comma 26 4 2 3 2" xfId="4617" xr:uid="{00000000-0005-0000-0000-000053040000}"/>
    <cellStyle name="Comma 26 4 2 3 2 2" xfId="8573" xr:uid="{C38504B6-7F0A-4EFC-8BBF-5D4CAEF3B809}"/>
    <cellStyle name="Comma 26 4 2 3 2 3" xfId="12512" xr:uid="{36D6C56A-E28A-4D51-9B6E-7F6F37F03D42}"/>
    <cellStyle name="Comma 26 4 2 3 3" xfId="6613" xr:uid="{46B38504-6EA3-4C07-BF9E-C73864601A9E}"/>
    <cellStyle name="Comma 26 4 2 3 4" xfId="10552" xr:uid="{C62147D4-9005-4FD5-9324-4426177993DC}"/>
    <cellStyle name="Comma 26 4 2 4" xfId="3107" xr:uid="{00000000-0005-0000-0000-000054040000}"/>
    <cellStyle name="Comma 26 4 2 4 2" xfId="7267" xr:uid="{51C4DF5D-4E81-420B-8500-4487DB997567}"/>
    <cellStyle name="Comma 26 4 2 4 3" xfId="11206" xr:uid="{351FB768-082C-4D11-975C-B43B7284D976}"/>
    <cellStyle name="Comma 26 4 2 5" xfId="5307" xr:uid="{0CCC11CA-96C8-4F97-8C83-A8C8615457F6}"/>
    <cellStyle name="Comma 26 4 2 6" xfId="9246" xr:uid="{154ABE8C-E94B-474D-B548-72D56C6AFAC4}"/>
    <cellStyle name="Comma 26 4 3" xfId="1091" xr:uid="{00000000-0005-0000-0000-000055040000}"/>
    <cellStyle name="Comma 26 4 3 2" xfId="1878" xr:uid="{00000000-0005-0000-0000-000056040000}"/>
    <cellStyle name="Comma 26 4 3 2 2" xfId="4122" xr:uid="{00000000-0005-0000-0000-000057040000}"/>
    <cellStyle name="Comma 26 4 3 2 2 2" xfId="8141" xr:uid="{87636AFD-BB73-4E2F-82DC-E975FC216FDD}"/>
    <cellStyle name="Comma 26 4 3 2 2 3" xfId="12080" xr:uid="{D0003134-9736-49EA-A751-B624BCF583F5}"/>
    <cellStyle name="Comma 26 4 3 2 3" xfId="6181" xr:uid="{AA06E2DA-4E82-49F5-B531-3C3ED3E30AD3}"/>
    <cellStyle name="Comma 26 4 3 2 4" xfId="10120" xr:uid="{572E42DE-A7D3-4AF3-BCD9-954811076162}"/>
    <cellStyle name="Comma 26 4 3 3" xfId="2602" xr:uid="{00000000-0005-0000-0000-000058040000}"/>
    <cellStyle name="Comma 26 4 3 3 2" xfId="4846" xr:uid="{00000000-0005-0000-0000-000059040000}"/>
    <cellStyle name="Comma 26 4 3 3 2 2" xfId="8794" xr:uid="{EEDAC839-957B-4AF3-8824-CDB11571DF83}"/>
    <cellStyle name="Comma 26 4 3 3 2 3" xfId="12733" xr:uid="{368E2577-6D67-4B7E-99B9-773559B97BEA}"/>
    <cellStyle name="Comma 26 4 3 3 3" xfId="6834" xr:uid="{7E091FDA-5290-4458-A62B-BCA78B770923}"/>
    <cellStyle name="Comma 26 4 3 3 4" xfId="10773" xr:uid="{4A7079C2-C5D4-4044-A446-889D73655B92}"/>
    <cellStyle name="Comma 26 4 3 4" xfId="3336" xr:uid="{00000000-0005-0000-0000-00005A040000}"/>
    <cellStyle name="Comma 26 4 3 4 2" xfId="7488" xr:uid="{9C51C46F-4A2D-4925-BD78-E0DB2AD0DBE2}"/>
    <cellStyle name="Comma 26 4 3 4 3" xfId="11427" xr:uid="{5046415B-8B53-46C3-9B8D-74308D631F70}"/>
    <cellStyle name="Comma 26 4 3 5" xfId="5528" xr:uid="{3BB861CA-3F70-49CB-9D28-69CF5E9CA662}"/>
    <cellStyle name="Comma 26 4 3 6" xfId="9467" xr:uid="{9D44328C-ABCF-4C07-A625-A37F2ABC46AE}"/>
    <cellStyle name="Comma 26 4 4" xfId="1113" xr:uid="{00000000-0005-0000-0000-00005B040000}"/>
    <cellStyle name="Comma 26 4 4 2" xfId="1900" xr:uid="{00000000-0005-0000-0000-00005C040000}"/>
    <cellStyle name="Comma 26 4 4 2 2" xfId="4144" xr:uid="{00000000-0005-0000-0000-00005D040000}"/>
    <cellStyle name="Comma 26 4 4 2 2 2" xfId="8163" xr:uid="{902CFD9F-96F5-4B57-A9E1-68536ED010B6}"/>
    <cellStyle name="Comma 26 4 4 2 2 3" xfId="12102" xr:uid="{C2FAA04E-7FD0-4613-88E0-791614D50353}"/>
    <cellStyle name="Comma 26 4 4 2 3" xfId="6203" xr:uid="{5EA61297-F3D5-4996-90C9-F93AA7340C72}"/>
    <cellStyle name="Comma 26 4 4 2 4" xfId="10142" xr:uid="{416696C3-A029-445A-9F6A-A44D915427FF}"/>
    <cellStyle name="Comma 26 4 4 3" xfId="2624" xr:uid="{00000000-0005-0000-0000-00005E040000}"/>
    <cellStyle name="Comma 26 4 4 3 2" xfId="4868" xr:uid="{00000000-0005-0000-0000-00005F040000}"/>
    <cellStyle name="Comma 26 4 4 3 2 2" xfId="8816" xr:uid="{CDDE1DB7-6E79-40A5-BFA1-47AA9432C8EE}"/>
    <cellStyle name="Comma 26 4 4 3 2 3" xfId="12755" xr:uid="{C9C8D59B-52A5-47F9-9D89-B21429B713A2}"/>
    <cellStyle name="Comma 26 4 4 3 3" xfId="6856" xr:uid="{64C4A5D1-7BC4-4FFC-B79D-365B277FF997}"/>
    <cellStyle name="Comma 26 4 4 3 4" xfId="10795" xr:uid="{F0C7F7E9-856F-4E9F-B72D-BC415184E952}"/>
    <cellStyle name="Comma 26 4 4 4" xfId="3358" xr:uid="{00000000-0005-0000-0000-000060040000}"/>
    <cellStyle name="Comma 26 4 4 4 2" xfId="7510" xr:uid="{EF5CC7CA-474D-4F24-9E8A-C43DDFE7EAC8}"/>
    <cellStyle name="Comma 26 4 4 4 3" xfId="11449" xr:uid="{911F7DC5-B018-4BFE-BF1F-E2F0DAC8F4FF}"/>
    <cellStyle name="Comma 26 4 4 5" xfId="5550" xr:uid="{07E67B85-3BCE-4D0A-90AD-D18ECCF2D7DC}"/>
    <cellStyle name="Comma 26 4 4 6" xfId="9489" xr:uid="{41B4932A-5C1C-4F4E-8B2F-972B3F05E505}"/>
    <cellStyle name="Comma 26 4 5" xfId="1329" xr:uid="{00000000-0005-0000-0000-000061040000}"/>
    <cellStyle name="Comma 26 4 5 2" xfId="3573" xr:uid="{00000000-0005-0000-0000-000062040000}"/>
    <cellStyle name="Comma 26 4 5 2 2" xfId="7715" xr:uid="{CBBD00E1-542E-4C83-BF20-69F6CE447DB4}"/>
    <cellStyle name="Comma 26 4 5 2 3" xfId="11654" xr:uid="{73A0FEC6-8B4D-48EC-816D-8D9A62CCF49C}"/>
    <cellStyle name="Comma 26 4 5 3" xfId="5755" xr:uid="{1D2A3187-4D33-4B9E-AD26-C2033CCCD4D5}"/>
    <cellStyle name="Comma 26 4 5 4" xfId="9694" xr:uid="{C6764D47-52C4-42DE-8D14-8BFB57AAA579}"/>
    <cellStyle name="Comma 26 4 6" xfId="2115" xr:uid="{00000000-0005-0000-0000-000063040000}"/>
    <cellStyle name="Comma 26 4 6 2" xfId="4359" xr:uid="{00000000-0005-0000-0000-000064040000}"/>
    <cellStyle name="Comma 26 4 6 2 2" xfId="8368" xr:uid="{B832A913-776A-4869-BCA9-0E2CEC63523D}"/>
    <cellStyle name="Comma 26 4 6 2 3" xfId="12307" xr:uid="{6A391FEE-B0F3-4CB0-B0EF-E686791E800E}"/>
    <cellStyle name="Comma 26 4 6 3" xfId="6408" xr:uid="{A75FCF4F-8DE0-43AD-8B98-60145D778430}"/>
    <cellStyle name="Comma 26 4 6 4" xfId="10347" xr:uid="{B7BB8777-3DC3-4212-9028-90E0AA101FD1}"/>
    <cellStyle name="Comma 26 4 7" xfId="2839" xr:uid="{00000000-0005-0000-0000-000065040000}"/>
    <cellStyle name="Comma 26 4 7 2" xfId="7061" xr:uid="{52598921-FF46-48FA-8AB6-A38B81CD1B9F}"/>
    <cellStyle name="Comma 26 4 7 3" xfId="11000" xr:uid="{BF206E7D-B337-4602-8154-B5BC9B1A21E8}"/>
    <cellStyle name="Comma 26 4 8" xfId="5081" xr:uid="{00000000-0005-0000-0000-000066040000}"/>
    <cellStyle name="Comma 26 4 8 2" xfId="9021" xr:uid="{B1A5FC7A-B914-4BBD-BB4B-B94D1F50B7D4}"/>
    <cellStyle name="Comma 26 4 8 3" xfId="12960" xr:uid="{B9B58BC0-E3EB-4D28-89BC-88DEE2594D0D}"/>
    <cellStyle name="Comma 26 4 9" xfId="5102" xr:uid="{9990B855-2AFC-4374-8D96-A421DE43F863}"/>
    <cellStyle name="Comma 26 5" xfId="852" xr:uid="{00000000-0005-0000-0000-000067040000}"/>
    <cellStyle name="Comma 26 5 2" xfId="1640" xr:uid="{00000000-0005-0000-0000-000068040000}"/>
    <cellStyle name="Comma 26 5 2 2" xfId="3884" xr:uid="{00000000-0005-0000-0000-000069040000}"/>
    <cellStyle name="Comma 26 5 2 2 2" xfId="7911" xr:uid="{A8E50EDE-35A7-4E71-98E3-450A85B1E95D}"/>
    <cellStyle name="Comma 26 5 2 2 3" xfId="11850" xr:uid="{0E954969-DBA3-42F9-9D59-D25E693DEC94}"/>
    <cellStyle name="Comma 26 5 2 3" xfId="5951" xr:uid="{AA514562-83DA-4866-AF1C-A7449CBE9987}"/>
    <cellStyle name="Comma 26 5 2 4" xfId="9890" xr:uid="{698B77BC-B425-449D-8DAB-A5A86138EF60}"/>
    <cellStyle name="Comma 26 5 3" xfId="2364" xr:uid="{00000000-0005-0000-0000-00006A040000}"/>
    <cellStyle name="Comma 26 5 3 2" xfId="4608" xr:uid="{00000000-0005-0000-0000-00006B040000}"/>
    <cellStyle name="Comma 26 5 3 2 2" xfId="8564" xr:uid="{7CD75E59-09F8-4BD0-98B3-F0889E4793EA}"/>
    <cellStyle name="Comma 26 5 3 2 3" xfId="12503" xr:uid="{F0CD2388-0A08-4190-A78D-C20553546BF7}"/>
    <cellStyle name="Comma 26 5 3 3" xfId="6604" xr:uid="{C72F42EB-A05C-4DBC-9E97-E01CC44EDC3F}"/>
    <cellStyle name="Comma 26 5 3 4" xfId="10543" xr:uid="{7D6AA7E5-85F8-4821-8451-AA9240B695B7}"/>
    <cellStyle name="Comma 26 5 4" xfId="3098" xr:uid="{00000000-0005-0000-0000-00006C040000}"/>
    <cellStyle name="Comma 26 5 4 2" xfId="7258" xr:uid="{EA7F5DD6-A965-4F1C-A7B3-179910EB29C9}"/>
    <cellStyle name="Comma 26 5 4 3" xfId="11197" xr:uid="{40849A7F-F860-42EB-AFF4-AC2BA0D87E41}"/>
    <cellStyle name="Comma 26 5 5" xfId="5298" xr:uid="{2D318E90-924D-44CB-876A-107DE585383E}"/>
    <cellStyle name="Comma 26 5 6" xfId="9237" xr:uid="{2FE5658D-4799-4323-91E8-85E56881B7EB}"/>
    <cellStyle name="Comma 26 6" xfId="1069" xr:uid="{00000000-0005-0000-0000-00006D040000}"/>
    <cellStyle name="Comma 26 6 2" xfId="1856" xr:uid="{00000000-0005-0000-0000-00006E040000}"/>
    <cellStyle name="Comma 26 6 2 2" xfId="4100" xr:uid="{00000000-0005-0000-0000-00006F040000}"/>
    <cellStyle name="Comma 26 6 2 2 2" xfId="8119" xr:uid="{EC784FE2-48A6-424B-B6B8-3CCC45D7DE83}"/>
    <cellStyle name="Comma 26 6 2 2 3" xfId="12058" xr:uid="{F9CA2C45-3418-4D1C-99C8-487FC31265A9}"/>
    <cellStyle name="Comma 26 6 2 3" xfId="6159" xr:uid="{43DB23EA-3FDA-4A8C-B07E-37E42A2F1CFC}"/>
    <cellStyle name="Comma 26 6 2 4" xfId="10098" xr:uid="{B0ADDE3A-A61F-4FCB-9EB8-4419769A4F13}"/>
    <cellStyle name="Comma 26 6 3" xfId="2580" xr:uid="{00000000-0005-0000-0000-000070040000}"/>
    <cellStyle name="Comma 26 6 3 2" xfId="4824" xr:uid="{00000000-0005-0000-0000-000071040000}"/>
    <cellStyle name="Comma 26 6 3 2 2" xfId="8772" xr:uid="{80BABD48-A071-4460-B91C-7EBA4D76EE6B}"/>
    <cellStyle name="Comma 26 6 3 2 3" xfId="12711" xr:uid="{6F994C88-ADF5-411E-BC07-FA5ABDE575B1}"/>
    <cellStyle name="Comma 26 6 3 3" xfId="6812" xr:uid="{3619B410-A594-485F-9331-1522E2F07DBF}"/>
    <cellStyle name="Comma 26 6 3 4" xfId="10751" xr:uid="{4830595C-00D7-4F4E-849B-50F023689B36}"/>
    <cellStyle name="Comma 26 6 4" xfId="3314" xr:uid="{00000000-0005-0000-0000-000072040000}"/>
    <cellStyle name="Comma 26 6 4 2" xfId="7466" xr:uid="{62955F9E-7EA3-4988-B21F-D102251DD048}"/>
    <cellStyle name="Comma 26 6 4 3" xfId="11405" xr:uid="{2112626D-F130-42D7-923F-A146A258CAE5}"/>
    <cellStyle name="Comma 26 6 5" xfId="5506" xr:uid="{F3722042-2D1D-4D8F-852D-5905FE6AAF78}"/>
    <cellStyle name="Comma 26 6 6" xfId="9445" xr:uid="{5A05C64A-345F-4B7F-BE81-393312F1299F}"/>
    <cellStyle name="Comma 26 7" xfId="1082" xr:uid="{00000000-0005-0000-0000-000073040000}"/>
    <cellStyle name="Comma 26 7 2" xfId="1869" xr:uid="{00000000-0005-0000-0000-000074040000}"/>
    <cellStyle name="Comma 26 7 2 2" xfId="4113" xr:uid="{00000000-0005-0000-0000-000075040000}"/>
    <cellStyle name="Comma 26 7 2 2 2" xfId="8132" xr:uid="{53A669C0-CAB6-4E22-983D-98B6BE525A2D}"/>
    <cellStyle name="Comma 26 7 2 2 3" xfId="12071" xr:uid="{9A75C8F0-F166-46FF-B91C-F2D2D8318C38}"/>
    <cellStyle name="Comma 26 7 2 3" xfId="6172" xr:uid="{20833EBC-A7FE-4283-9C42-1FBB96E99C23}"/>
    <cellStyle name="Comma 26 7 2 4" xfId="10111" xr:uid="{9608F09D-5BFD-4C5D-8CEC-BA4A4ABE4B3A}"/>
    <cellStyle name="Comma 26 7 3" xfId="2593" xr:uid="{00000000-0005-0000-0000-000076040000}"/>
    <cellStyle name="Comma 26 7 3 2" xfId="4837" xr:uid="{00000000-0005-0000-0000-000077040000}"/>
    <cellStyle name="Comma 26 7 3 2 2" xfId="8785" xr:uid="{18DC37E3-49C8-4066-AF98-09B66A9B1B0D}"/>
    <cellStyle name="Comma 26 7 3 2 3" xfId="12724" xr:uid="{1BAF7241-F699-44B2-ACB5-2C1C55246C20}"/>
    <cellStyle name="Comma 26 7 3 3" xfId="6825" xr:uid="{10A5C070-751B-469E-8DAB-F6B53F099AF0}"/>
    <cellStyle name="Comma 26 7 3 4" xfId="10764" xr:uid="{9952322E-F899-45C6-A1CF-77AA23DF8DEC}"/>
    <cellStyle name="Comma 26 7 4" xfId="3327" xr:uid="{00000000-0005-0000-0000-000078040000}"/>
    <cellStyle name="Comma 26 7 4 2" xfId="7479" xr:uid="{3B691B08-F5B1-446D-B094-2F7708340E9E}"/>
    <cellStyle name="Comma 26 7 4 3" xfId="11418" xr:uid="{93A9CEB9-58CD-4B41-93AD-131A5003BA19}"/>
    <cellStyle name="Comma 26 7 5" xfId="5519" xr:uid="{73EFD122-5297-4648-9458-AE5BD3A459C2}"/>
    <cellStyle name="Comma 26 7 6" xfId="9458" xr:uid="{DD8B3E94-9DD8-43FC-9F4E-C4369B7AE198}"/>
    <cellStyle name="Comma 26 8" xfId="1103" xr:uid="{00000000-0005-0000-0000-000079040000}"/>
    <cellStyle name="Comma 26 8 2" xfId="1890" xr:uid="{00000000-0005-0000-0000-00007A040000}"/>
    <cellStyle name="Comma 26 8 2 2" xfId="4134" xr:uid="{00000000-0005-0000-0000-00007B040000}"/>
    <cellStyle name="Comma 26 8 2 2 2" xfId="8153" xr:uid="{A9A0B948-429B-4235-AD23-45A2A1FC409B}"/>
    <cellStyle name="Comma 26 8 2 2 3" xfId="12092" xr:uid="{0CBAB377-E62D-4F32-956C-4C8467CCAE49}"/>
    <cellStyle name="Comma 26 8 2 3" xfId="6193" xr:uid="{BFD5FD2C-9DEB-4FB0-92F8-D35BF4F10CC4}"/>
    <cellStyle name="Comma 26 8 2 4" xfId="10132" xr:uid="{C6191B0B-ECD4-46A5-8540-EB81DC36B1F7}"/>
    <cellStyle name="Comma 26 8 3" xfId="2614" xr:uid="{00000000-0005-0000-0000-00007C040000}"/>
    <cellStyle name="Comma 26 8 3 2" xfId="4858" xr:uid="{00000000-0005-0000-0000-00007D040000}"/>
    <cellStyle name="Comma 26 8 3 2 2" xfId="8806" xr:uid="{2C104C65-D222-4E68-A0FC-C8218D81766E}"/>
    <cellStyle name="Comma 26 8 3 2 3" xfId="12745" xr:uid="{6B5D3ED1-F18F-4164-B0EF-D71F10F0A3FD}"/>
    <cellStyle name="Comma 26 8 3 3" xfId="6846" xr:uid="{8427C82B-01E8-4F26-B4C6-0E6620862D9B}"/>
    <cellStyle name="Comma 26 8 3 4" xfId="10785" xr:uid="{C772038F-149E-4C3B-8D5F-56E18FD0D4C2}"/>
    <cellStyle name="Comma 26 8 4" xfId="3348" xr:uid="{00000000-0005-0000-0000-00007E040000}"/>
    <cellStyle name="Comma 26 8 4 2" xfId="7500" xr:uid="{A8DA6DEE-760E-45FE-9C4F-6C90431917EF}"/>
    <cellStyle name="Comma 26 8 4 3" xfId="11439" xr:uid="{8B57B74B-3830-4DBE-A168-85B4790177A7}"/>
    <cellStyle name="Comma 26 8 5" xfId="5540" xr:uid="{AA46C82B-1175-4B1E-8422-68EECBC03338}"/>
    <cellStyle name="Comma 26 8 6" xfId="9479" xr:uid="{83D31AC0-B6B5-4783-84C7-48220EA7C32F}"/>
    <cellStyle name="Comma 26 9" xfId="1321" xr:uid="{00000000-0005-0000-0000-00007F040000}"/>
    <cellStyle name="Comma 26 9 2" xfId="3565" xr:uid="{00000000-0005-0000-0000-000080040000}"/>
    <cellStyle name="Comma 26 9 2 2" xfId="7707" xr:uid="{EFFE1FAA-BE8F-4B02-9044-E9884311B4C2}"/>
    <cellStyle name="Comma 26 9 2 3" xfId="11646" xr:uid="{4EDE4A8A-F394-4042-B056-C19FC4D0D111}"/>
    <cellStyle name="Comma 26 9 3" xfId="5747" xr:uid="{0AADBEAD-6BDF-40C9-97A7-1963A1A32D0B}"/>
    <cellStyle name="Comma 26 9 4" xfId="9686" xr:uid="{4328191F-7331-4015-9201-ACD1F27522C0}"/>
    <cellStyle name="Comma 27" xfId="723" xr:uid="{00000000-0005-0000-0000-000081040000}"/>
    <cellStyle name="Comma 27 2" xfId="1038" xr:uid="{00000000-0005-0000-0000-000082040000}"/>
    <cellStyle name="Comma 27 2 2" xfId="1826" xr:uid="{00000000-0005-0000-0000-000083040000}"/>
    <cellStyle name="Comma 27 2 2 2" xfId="4070" xr:uid="{00000000-0005-0000-0000-000084040000}"/>
    <cellStyle name="Comma 27 2 2 2 2" xfId="8089" xr:uid="{12BB6A84-8BEC-46F4-9C67-1F89B12C94B0}"/>
    <cellStyle name="Comma 27 2 2 2 3" xfId="12028" xr:uid="{4AB84AC7-65F5-4F52-ABE4-678B8D95F58F}"/>
    <cellStyle name="Comma 27 2 2 3" xfId="6129" xr:uid="{07EC90D2-6817-4264-A7CF-DAE8E5600DE5}"/>
    <cellStyle name="Comma 27 2 2 4" xfId="10068" xr:uid="{23519FF9-03E2-46BD-92E9-EA458DDE7BD4}"/>
    <cellStyle name="Comma 27 2 3" xfId="2550" xr:uid="{00000000-0005-0000-0000-000085040000}"/>
    <cellStyle name="Comma 27 2 3 2" xfId="4794" xr:uid="{00000000-0005-0000-0000-000086040000}"/>
    <cellStyle name="Comma 27 2 3 2 2" xfId="8742" xr:uid="{44C8A173-AB38-4995-8165-D5B940C213BC}"/>
    <cellStyle name="Comma 27 2 3 2 3" xfId="12681" xr:uid="{FE6D4B35-77DC-40D3-A0EB-85AC263F17D2}"/>
    <cellStyle name="Comma 27 2 3 3" xfId="6782" xr:uid="{9AD7DAA5-69A7-4716-8D69-5CB5895ECCC1}"/>
    <cellStyle name="Comma 27 2 3 4" xfId="10721" xr:uid="{0AE59A8A-8F9F-4138-ABCD-84EA3008F4BB}"/>
    <cellStyle name="Comma 27 2 4" xfId="3284" xr:uid="{00000000-0005-0000-0000-000087040000}"/>
    <cellStyle name="Comma 27 2 4 2" xfId="7436" xr:uid="{6C683544-2D32-41AC-A57C-BB40AB13C26B}"/>
    <cellStyle name="Comma 27 2 4 3" xfId="11375" xr:uid="{91F9D452-AF6B-40C0-97D9-B17B5CD7D7B5}"/>
    <cellStyle name="Comma 27 2 5" xfId="5476" xr:uid="{DF13D155-E3AD-4F83-BEED-14128575B5BC}"/>
    <cellStyle name="Comma 27 2 6" xfId="9415" xr:uid="{28481878-52CD-4A0D-8E73-09FE8891234C}"/>
    <cellStyle name="Comma 27 3" xfId="1291" xr:uid="{00000000-0005-0000-0000-000088040000}"/>
    <cellStyle name="Comma 27 3 2" xfId="2078" xr:uid="{00000000-0005-0000-0000-000089040000}"/>
    <cellStyle name="Comma 27 3 2 2" xfId="4322" xr:uid="{00000000-0005-0000-0000-00008A040000}"/>
    <cellStyle name="Comma 27 3 2 2 2" xfId="8332" xr:uid="{96BC7631-6417-4A20-9AC7-D9C60BED4141}"/>
    <cellStyle name="Comma 27 3 2 2 3" xfId="12271" xr:uid="{48CFD686-9DF2-4916-B3E2-02A9978924F8}"/>
    <cellStyle name="Comma 27 3 2 3" xfId="6372" xr:uid="{8DB10775-BC8E-496D-B81E-A35948C0CF64}"/>
    <cellStyle name="Comma 27 3 2 4" xfId="10311" xr:uid="{E2025DD9-3B62-4FDF-9857-149B4C309DDB}"/>
    <cellStyle name="Comma 27 3 3" xfId="2801" xr:uid="{00000000-0005-0000-0000-00008B040000}"/>
    <cellStyle name="Comma 27 3 3 2" xfId="5045" xr:uid="{00000000-0005-0000-0000-00008C040000}"/>
    <cellStyle name="Comma 27 3 3 2 2" xfId="8985" xr:uid="{38B6D256-11A8-4097-850C-5FAD9B63727C}"/>
    <cellStyle name="Comma 27 3 3 2 3" xfId="12924" xr:uid="{93800BF9-EC2D-45F4-91E7-BAD27525BFC9}"/>
    <cellStyle name="Comma 27 3 3 3" xfId="7025" xr:uid="{03BFB38F-86A7-4C7A-B5CE-F408D6AD934E}"/>
    <cellStyle name="Comma 27 3 3 4" xfId="10964" xr:uid="{0F16361B-A03D-4BF1-91B6-D3CEBF415EFD}"/>
    <cellStyle name="Comma 27 3 4" xfId="3536" xr:uid="{00000000-0005-0000-0000-00008D040000}"/>
    <cellStyle name="Comma 27 3 4 2" xfId="7679" xr:uid="{90F0F062-7C7E-4F81-BEE5-B661B09ED8D3}"/>
    <cellStyle name="Comma 27 3 4 3" xfId="11618" xr:uid="{92A9E3D8-2C40-4C92-BDAC-6D941CFBA984}"/>
    <cellStyle name="Comma 27 3 5" xfId="5719" xr:uid="{27C2C221-41C5-4F45-A798-BF6D3232C768}"/>
    <cellStyle name="Comma 27 3 6" xfId="9658" xr:uid="{8080AF1A-A273-4401-B26A-B8E8AF62816A}"/>
    <cellStyle name="Comma 27 4" xfId="1558" xr:uid="{00000000-0005-0000-0000-00008E040000}"/>
    <cellStyle name="Comma 27 4 2" xfId="3802" xr:uid="{00000000-0005-0000-0000-00008F040000}"/>
    <cellStyle name="Comma 27 4 2 2" xfId="7883" xr:uid="{D02F2B14-A663-4A86-A366-42A95689AC11}"/>
    <cellStyle name="Comma 27 4 2 3" xfId="11822" xr:uid="{3297D497-9139-4C93-9DB8-466B2E3B8D62}"/>
    <cellStyle name="Comma 27 4 3" xfId="5923" xr:uid="{DA781952-BA4B-4DC6-B763-A0626C2993B5}"/>
    <cellStyle name="Comma 27 4 4" xfId="9862" xr:uid="{DF973213-9994-46AD-AB69-8A588A3B829B}"/>
    <cellStyle name="Comma 27 5" xfId="2336" xr:uid="{00000000-0005-0000-0000-000090040000}"/>
    <cellStyle name="Comma 27 5 2" xfId="4580" xr:uid="{00000000-0005-0000-0000-000091040000}"/>
    <cellStyle name="Comma 27 5 2 2" xfId="8536" xr:uid="{93E8C332-D76C-4A29-8CE7-19D7664AE23D}"/>
    <cellStyle name="Comma 27 5 2 3" xfId="12475" xr:uid="{5A0CFB56-5253-4788-A138-02EA98064E16}"/>
    <cellStyle name="Comma 27 5 3" xfId="6576" xr:uid="{87D9DD82-C6BD-4F2C-9A27-068EA7B63635}"/>
    <cellStyle name="Comma 27 5 4" xfId="10515" xr:uid="{D086E295-3292-46A3-8D9F-59A2C9BB9E1A}"/>
    <cellStyle name="Comma 27 6" xfId="3016" xr:uid="{00000000-0005-0000-0000-000092040000}"/>
    <cellStyle name="Comma 27 6 2" xfId="7230" xr:uid="{6948D592-FEAA-4E90-A553-BF719DB4AA70}"/>
    <cellStyle name="Comma 27 6 3" xfId="11169" xr:uid="{3707DF13-717B-4048-8009-B3CEDF883C7D}"/>
    <cellStyle name="Comma 27 7" xfId="5270" xr:uid="{C237924F-153E-4A19-9648-605FD7B4C4AA}"/>
    <cellStyle name="Comma 27 8" xfId="9209" xr:uid="{06D80BDF-031E-434B-BDFA-E422594F7712}"/>
    <cellStyle name="Comma 28" xfId="815" xr:uid="{00000000-0005-0000-0000-000093040000}"/>
    <cellStyle name="Comma 28 2" xfId="1049" xr:uid="{00000000-0005-0000-0000-000094040000}"/>
    <cellStyle name="Comma 28 2 2" xfId="1837" xr:uid="{00000000-0005-0000-0000-000095040000}"/>
    <cellStyle name="Comma 28 2 2 2" xfId="4081" xr:uid="{00000000-0005-0000-0000-000096040000}"/>
    <cellStyle name="Comma 28 2 2 2 2" xfId="8100" xr:uid="{DCC4E7BF-2937-4655-89BC-8C0EC11B753E}"/>
    <cellStyle name="Comma 28 2 2 2 3" xfId="12039" xr:uid="{A3EC190E-3AB1-43BE-A9E3-90D25C034D34}"/>
    <cellStyle name="Comma 28 2 2 3" xfId="6140" xr:uid="{436497F4-BE91-46B7-A3F2-6D99184250F2}"/>
    <cellStyle name="Comma 28 2 2 4" xfId="10079" xr:uid="{55AA3B99-9505-4A27-9BF2-A85B2DF83F3F}"/>
    <cellStyle name="Comma 28 2 3" xfId="2561" xr:uid="{00000000-0005-0000-0000-000097040000}"/>
    <cellStyle name="Comma 28 2 3 2" xfId="4805" xr:uid="{00000000-0005-0000-0000-000098040000}"/>
    <cellStyle name="Comma 28 2 3 2 2" xfId="8753" xr:uid="{A9056FEC-C392-4504-961F-E1390C2D104B}"/>
    <cellStyle name="Comma 28 2 3 2 3" xfId="12692" xr:uid="{DFB98452-EF0D-43E2-8E34-36AB4E94F570}"/>
    <cellStyle name="Comma 28 2 3 3" xfId="6793" xr:uid="{C1935263-B18D-4091-BDC3-780FF9863FC7}"/>
    <cellStyle name="Comma 28 2 3 4" xfId="10732" xr:uid="{7CD70722-A269-4C40-B4C7-3F0656DE7994}"/>
    <cellStyle name="Comma 28 2 4" xfId="3295" xr:uid="{00000000-0005-0000-0000-000099040000}"/>
    <cellStyle name="Comma 28 2 4 2" xfId="7447" xr:uid="{19B0DAF9-CF23-4DDA-9347-1F932EC590B8}"/>
    <cellStyle name="Comma 28 2 4 3" xfId="11386" xr:uid="{83699AC4-8FA4-46CB-8F9A-DD1DA5226EBD}"/>
    <cellStyle name="Comma 28 2 5" xfId="5487" xr:uid="{AB183864-47B8-4A0E-BD03-D1DDA86A6292}"/>
    <cellStyle name="Comma 28 2 6" xfId="9426" xr:uid="{EEA5C048-4B49-42B5-B700-B616FE322547}"/>
    <cellStyle name="Comma 28 3" xfId="1303" xr:uid="{00000000-0005-0000-0000-00009A040000}"/>
    <cellStyle name="Comma 28 3 2" xfId="2090" xr:uid="{00000000-0005-0000-0000-00009B040000}"/>
    <cellStyle name="Comma 28 3 2 2" xfId="4334" xr:uid="{00000000-0005-0000-0000-00009C040000}"/>
    <cellStyle name="Comma 28 3 2 2 2" xfId="8343" xr:uid="{4D197315-07F1-4A53-AC1F-DF796376B5E3}"/>
    <cellStyle name="Comma 28 3 2 2 3" xfId="12282" xr:uid="{ED425F32-B30C-40F0-AD21-05CBA98A9422}"/>
    <cellStyle name="Comma 28 3 2 3" xfId="6383" xr:uid="{241D9F5A-2689-4B96-9DB4-C1CE50C23A5D}"/>
    <cellStyle name="Comma 28 3 2 4" xfId="10322" xr:uid="{A002902C-AB74-4767-B07E-F04F4739BB48}"/>
    <cellStyle name="Comma 28 3 3" xfId="2812" xr:uid="{00000000-0005-0000-0000-00009D040000}"/>
    <cellStyle name="Comma 28 3 3 2" xfId="5056" xr:uid="{00000000-0005-0000-0000-00009E040000}"/>
    <cellStyle name="Comma 28 3 3 2 2" xfId="8996" xr:uid="{C8372B83-1142-4E03-A73B-0DDE7DDC6DFC}"/>
    <cellStyle name="Comma 28 3 3 2 3" xfId="12935" xr:uid="{E989C222-FFBD-43E8-9928-733DD6EAB79E}"/>
    <cellStyle name="Comma 28 3 3 3" xfId="7036" xr:uid="{94FFD242-3E17-40D9-88C2-76C02629150D}"/>
    <cellStyle name="Comma 28 3 3 4" xfId="10975" xr:uid="{4290663D-F27C-4694-B88B-1A982EED7A8E}"/>
    <cellStyle name="Comma 28 3 4" xfId="3548" xr:uid="{00000000-0005-0000-0000-00009F040000}"/>
    <cellStyle name="Comma 28 3 4 2" xfId="7690" xr:uid="{ABC09545-AFEB-4A26-A411-3017FA366712}"/>
    <cellStyle name="Comma 28 3 4 3" xfId="11629" xr:uid="{1725A1F4-E8CB-4A58-AE98-644C2B4853BD}"/>
    <cellStyle name="Comma 28 3 5" xfId="5730" xr:uid="{6E684276-0A4A-4975-B8A7-98F354338BD5}"/>
    <cellStyle name="Comma 28 3 6" xfId="9669" xr:uid="{A83B6E11-C0F8-424D-BC56-AA114C88F154}"/>
    <cellStyle name="Comma 28 4" xfId="1623" xr:uid="{00000000-0005-0000-0000-0000A0040000}"/>
    <cellStyle name="Comma 28 4 2" xfId="3867" xr:uid="{00000000-0005-0000-0000-0000A1040000}"/>
    <cellStyle name="Comma 28 4 2 2" xfId="7894" xr:uid="{4C86908B-CA76-4CFE-BA7C-224273AABDAD}"/>
    <cellStyle name="Comma 28 4 2 3" xfId="11833" xr:uid="{D842ECF0-DB10-4B23-AFC8-16BF22B8E616}"/>
    <cellStyle name="Comma 28 4 3" xfId="5934" xr:uid="{4008D371-0292-4B11-B719-7F3A7C8A2FB2}"/>
    <cellStyle name="Comma 28 4 4" xfId="9873" xr:uid="{BE2D187D-0C54-467F-9488-94344CFBDF23}"/>
    <cellStyle name="Comma 28 5" xfId="2347" xr:uid="{00000000-0005-0000-0000-0000A2040000}"/>
    <cellStyle name="Comma 28 5 2" xfId="4591" xr:uid="{00000000-0005-0000-0000-0000A3040000}"/>
    <cellStyle name="Comma 28 5 2 2" xfId="8547" xr:uid="{8A7E949B-4B21-4404-B93A-912004AAA328}"/>
    <cellStyle name="Comma 28 5 2 3" xfId="12486" xr:uid="{3794D907-EAE1-465E-9976-36C5D8F32618}"/>
    <cellStyle name="Comma 28 5 3" xfId="6587" xr:uid="{BD4B3D91-1F2E-4C3F-9BA9-8D00D8EA691D}"/>
    <cellStyle name="Comma 28 5 4" xfId="10526" xr:uid="{30784E90-F742-448C-A9F0-DB0BBC411C40}"/>
    <cellStyle name="Comma 28 6" xfId="3081" xr:uid="{00000000-0005-0000-0000-0000A4040000}"/>
    <cellStyle name="Comma 28 6 2" xfId="7241" xr:uid="{9BFF1428-A6AE-4BBB-9633-0527B2512CDA}"/>
    <cellStyle name="Comma 28 6 3" xfId="11180" xr:uid="{99F2B06A-A130-4355-98E0-6CFF63463043}"/>
    <cellStyle name="Comma 28 7" xfId="5281" xr:uid="{3B3A2434-A1FE-423D-89A9-2B7788265E54}"/>
    <cellStyle name="Comma 28 8" xfId="9220" xr:uid="{9D92AC5B-CCE2-46DF-923C-C945216DC8F3}"/>
    <cellStyle name="Comma 29" xfId="820" xr:uid="{00000000-0005-0000-0000-0000A5040000}"/>
    <cellStyle name="Comma 29 2" xfId="1051" xr:uid="{00000000-0005-0000-0000-0000A6040000}"/>
    <cellStyle name="Comma 29 2 2" xfId="1839" xr:uid="{00000000-0005-0000-0000-0000A7040000}"/>
    <cellStyle name="Comma 29 2 2 2" xfId="4083" xr:uid="{00000000-0005-0000-0000-0000A8040000}"/>
    <cellStyle name="Comma 29 2 2 2 2" xfId="8102" xr:uid="{F48F6EA3-6A3D-45D5-A58C-2CA2ED97E35E}"/>
    <cellStyle name="Comma 29 2 2 2 3" xfId="12041" xr:uid="{376C9CC5-8287-4A6F-BB0A-1EBEB6956CEA}"/>
    <cellStyle name="Comma 29 2 2 3" xfId="6142" xr:uid="{9525A1B2-084A-453D-A995-6A0AD57F527A}"/>
    <cellStyle name="Comma 29 2 2 4" xfId="10081" xr:uid="{D6DF7979-C46B-4E68-9BB2-EB1B9AC95E39}"/>
    <cellStyle name="Comma 29 2 3" xfId="2563" xr:uid="{00000000-0005-0000-0000-0000A9040000}"/>
    <cellStyle name="Comma 29 2 3 2" xfId="4807" xr:uid="{00000000-0005-0000-0000-0000AA040000}"/>
    <cellStyle name="Comma 29 2 3 2 2" xfId="8755" xr:uid="{2A9573AE-6D6A-4FD8-A034-4CD572BFF78B}"/>
    <cellStyle name="Comma 29 2 3 2 3" xfId="12694" xr:uid="{25267561-37F7-4154-B0F8-4B41E81D05CD}"/>
    <cellStyle name="Comma 29 2 3 3" xfId="6795" xr:uid="{1152021E-7878-43A2-8918-33B1DBCBB82C}"/>
    <cellStyle name="Comma 29 2 3 4" xfId="10734" xr:uid="{21C0BD98-0A89-49CA-955D-B5EBF3C55FCE}"/>
    <cellStyle name="Comma 29 2 4" xfId="3297" xr:uid="{00000000-0005-0000-0000-0000AB040000}"/>
    <cellStyle name="Comma 29 2 4 2" xfId="7449" xr:uid="{89673757-FFF2-4D44-9F4D-038F4B8A3E40}"/>
    <cellStyle name="Comma 29 2 4 3" xfId="11388" xr:uid="{60E7A0B6-058E-4B6E-8129-EE7439DA6AAD}"/>
    <cellStyle name="Comma 29 2 5" xfId="5489" xr:uid="{B2A010D7-38F6-4530-9375-ECDC059A0E28}"/>
    <cellStyle name="Comma 29 2 6" xfId="9428" xr:uid="{F3D7EE3A-C89E-41C8-B8DD-8A209BADE34D}"/>
    <cellStyle name="Comma 29 3" xfId="1305" xr:uid="{00000000-0005-0000-0000-0000AC040000}"/>
    <cellStyle name="Comma 29 3 2" xfId="2092" xr:uid="{00000000-0005-0000-0000-0000AD040000}"/>
    <cellStyle name="Comma 29 3 2 2" xfId="4336" xr:uid="{00000000-0005-0000-0000-0000AE040000}"/>
    <cellStyle name="Comma 29 3 2 2 2" xfId="8345" xr:uid="{454032FA-539C-49E4-A134-091A6D242FDD}"/>
    <cellStyle name="Comma 29 3 2 2 3" xfId="12284" xr:uid="{10A4BF2A-BAE3-4719-8E28-8C883CCE7302}"/>
    <cellStyle name="Comma 29 3 2 3" xfId="6385" xr:uid="{8C348239-48AC-4A6D-BE12-880F5957832F}"/>
    <cellStyle name="Comma 29 3 2 4" xfId="10324" xr:uid="{9B97DF55-F84E-4469-9FD0-FFFA61A9D612}"/>
    <cellStyle name="Comma 29 3 3" xfId="2814" xr:uid="{00000000-0005-0000-0000-0000AF040000}"/>
    <cellStyle name="Comma 29 3 3 2" xfId="5058" xr:uid="{00000000-0005-0000-0000-0000B0040000}"/>
    <cellStyle name="Comma 29 3 3 2 2" xfId="8998" xr:uid="{CFC3D1A5-7004-488E-B5AB-921B9C5D8404}"/>
    <cellStyle name="Comma 29 3 3 2 3" xfId="12937" xr:uid="{CBBBCAE7-FCBA-47F8-9E1D-D4913FF1B14C}"/>
    <cellStyle name="Comma 29 3 3 3" xfId="7038" xr:uid="{EF972228-8885-4890-A00A-74C810CB8B0F}"/>
    <cellStyle name="Comma 29 3 3 4" xfId="10977" xr:uid="{71329256-3CF9-4A99-B767-41B72B29F5ED}"/>
    <cellStyle name="Comma 29 3 4" xfId="3550" xr:uid="{00000000-0005-0000-0000-0000B1040000}"/>
    <cellStyle name="Comma 29 3 4 2" xfId="7692" xr:uid="{FB6C8482-AF76-44CC-A8C2-439534EC06A1}"/>
    <cellStyle name="Comma 29 3 4 3" xfId="11631" xr:uid="{AEC8FA99-3A15-4AD1-ABD8-71E02A6FFE2F}"/>
    <cellStyle name="Comma 29 3 5" xfId="5732" xr:uid="{20D6E520-CB74-4143-9812-C4E829986812}"/>
    <cellStyle name="Comma 29 3 6" xfId="9671" xr:uid="{7791836E-ECA4-4669-A764-376005C4B325}"/>
    <cellStyle name="Comma 29 4" xfId="1625" xr:uid="{00000000-0005-0000-0000-0000B2040000}"/>
    <cellStyle name="Comma 29 4 2" xfId="3869" xr:uid="{00000000-0005-0000-0000-0000B3040000}"/>
    <cellStyle name="Comma 29 4 2 2" xfId="7896" xr:uid="{A6CED2C7-3E67-4A9F-BE0F-3BF44DB48FBB}"/>
    <cellStyle name="Comma 29 4 2 3" xfId="11835" xr:uid="{95E908BE-700B-4451-BF0C-F3F831282549}"/>
    <cellStyle name="Comma 29 4 3" xfId="5936" xr:uid="{E2735EF5-BD06-49FA-99E9-57EB06293545}"/>
    <cellStyle name="Comma 29 4 4" xfId="9875" xr:uid="{0F85A974-A5CF-48BA-9A0F-0B3A27AC8D1B}"/>
    <cellStyle name="Comma 29 5" xfId="2349" xr:uid="{00000000-0005-0000-0000-0000B4040000}"/>
    <cellStyle name="Comma 29 5 2" xfId="4593" xr:uid="{00000000-0005-0000-0000-0000B5040000}"/>
    <cellStyle name="Comma 29 5 2 2" xfId="8549" xr:uid="{F804F95F-6F4C-44F5-BAC8-EE95D74082ED}"/>
    <cellStyle name="Comma 29 5 2 3" xfId="12488" xr:uid="{8C4265FB-795D-4520-A78A-16960B1AD344}"/>
    <cellStyle name="Comma 29 5 3" xfId="6589" xr:uid="{FF404272-8328-4802-8D46-E37ECE026A0E}"/>
    <cellStyle name="Comma 29 5 4" xfId="10528" xr:uid="{A50201DF-0225-4F22-B772-F7AFCF178423}"/>
    <cellStyle name="Comma 29 6" xfId="3083" xr:uid="{00000000-0005-0000-0000-0000B6040000}"/>
    <cellStyle name="Comma 29 6 2" xfId="7243" xr:uid="{F4B9970C-AA5C-49BB-901B-32244B171151}"/>
    <cellStyle name="Comma 29 6 3" xfId="11182" xr:uid="{7F2C6552-9866-45E3-8D32-58E2B1E2A57D}"/>
    <cellStyle name="Comma 29 7" xfId="5283" xr:uid="{D94C38B7-E078-4503-B864-F9F585506BBA}"/>
    <cellStyle name="Comma 29 8" xfId="9222" xr:uid="{B963DB3A-084D-4EAD-B11E-04C948FB36AE}"/>
    <cellStyle name="Comma 3" xfId="21" xr:uid="{00000000-0005-0000-0000-0000B7040000}"/>
    <cellStyle name="Comma 3 10" xfId="101" xr:uid="{00000000-0005-0000-0000-0000B8040000}"/>
    <cellStyle name="Comma 3 10 2" xfId="913" xr:uid="{00000000-0005-0000-0000-0000B9040000}"/>
    <cellStyle name="Comma 3 10 2 2" xfId="1701" xr:uid="{00000000-0005-0000-0000-0000BA040000}"/>
    <cellStyle name="Comma 3 10 2 2 2" xfId="3945" xr:uid="{00000000-0005-0000-0000-0000BB040000}"/>
    <cellStyle name="Comma 3 10 2 2 2 2" xfId="7972" xr:uid="{7938A642-A4DB-4D13-873F-4E4A0215D665}"/>
    <cellStyle name="Comma 3 10 2 2 2 3" xfId="11911" xr:uid="{75AAE6DD-12BE-4FE6-9A12-DCFE8A96E3A5}"/>
    <cellStyle name="Comma 3 10 2 2 3" xfId="6012" xr:uid="{6E70385B-F0E7-42AE-92BF-CEF719133495}"/>
    <cellStyle name="Comma 3 10 2 2 4" xfId="9951" xr:uid="{0D75EACC-A398-450A-A0E2-AAC18CD0CC3B}"/>
    <cellStyle name="Comma 3 10 2 3" xfId="2425" xr:uid="{00000000-0005-0000-0000-0000BC040000}"/>
    <cellStyle name="Comma 3 10 2 3 2" xfId="4669" xr:uid="{00000000-0005-0000-0000-0000BD040000}"/>
    <cellStyle name="Comma 3 10 2 3 2 2" xfId="8625" xr:uid="{9FF820BC-FCA4-4CE2-99C1-3C3466527ACF}"/>
    <cellStyle name="Comma 3 10 2 3 2 3" xfId="12564" xr:uid="{6248D14E-4830-4C3D-85FC-0DDEBBF56479}"/>
    <cellStyle name="Comma 3 10 2 3 3" xfId="6665" xr:uid="{A078ED1C-FC44-4429-89C1-AFE510C66225}"/>
    <cellStyle name="Comma 3 10 2 3 4" xfId="10604" xr:uid="{55DB5B1A-416B-4353-B8D0-702B17A9124A}"/>
    <cellStyle name="Comma 3 10 2 4" xfId="3159" xr:uid="{00000000-0005-0000-0000-0000BE040000}"/>
    <cellStyle name="Comma 3 10 2 4 2" xfId="7319" xr:uid="{3599AD76-B117-4040-9954-F342F42FA543}"/>
    <cellStyle name="Comma 3 10 2 4 3" xfId="11258" xr:uid="{320C831D-4CBB-44E5-9598-A2EDE283D3FA}"/>
    <cellStyle name="Comma 3 10 2 5" xfId="5359" xr:uid="{D2E53BAC-4641-48E9-99F7-BB114B8A4995}"/>
    <cellStyle name="Comma 3 10 2 6" xfId="9298" xr:uid="{6655B920-2163-41B8-BAB3-40B097E5A5CB}"/>
    <cellStyle name="Comma 3 10 3" xfId="1166" xr:uid="{00000000-0005-0000-0000-0000BF040000}"/>
    <cellStyle name="Comma 3 10 3 2" xfId="1953" xr:uid="{00000000-0005-0000-0000-0000C0040000}"/>
    <cellStyle name="Comma 3 10 3 2 2" xfId="4197" xr:uid="{00000000-0005-0000-0000-0000C1040000}"/>
    <cellStyle name="Comma 3 10 3 2 2 2" xfId="8216" xr:uid="{314EE5A8-E71A-49C6-B1D3-642D154D5648}"/>
    <cellStyle name="Comma 3 10 3 2 2 3" xfId="12155" xr:uid="{574BA9E0-E0BD-4660-8063-C2480B6931D0}"/>
    <cellStyle name="Comma 3 10 3 2 3" xfId="6256" xr:uid="{278A613C-AE71-438D-8E18-9F052AEE51D3}"/>
    <cellStyle name="Comma 3 10 3 2 4" xfId="10195" xr:uid="{2E3F7005-FDD7-443B-A333-3925DEB80BDD}"/>
    <cellStyle name="Comma 3 10 3 3" xfId="2677" xr:uid="{00000000-0005-0000-0000-0000C2040000}"/>
    <cellStyle name="Comma 3 10 3 3 2" xfId="4921" xr:uid="{00000000-0005-0000-0000-0000C3040000}"/>
    <cellStyle name="Comma 3 10 3 3 2 2" xfId="8869" xr:uid="{4F356C0C-C17E-4F66-9E99-133C4C8458A7}"/>
    <cellStyle name="Comma 3 10 3 3 2 3" xfId="12808" xr:uid="{F33BC26B-2BF1-428C-BEE3-F095289B78DA}"/>
    <cellStyle name="Comma 3 10 3 3 3" xfId="6909" xr:uid="{AB33F794-D81B-4E24-B67C-C0D56D9353D2}"/>
    <cellStyle name="Comma 3 10 3 3 4" xfId="10848" xr:uid="{BF058B5D-D247-44FE-A851-0DB53EE91D0F}"/>
    <cellStyle name="Comma 3 10 3 4" xfId="3411" xr:uid="{00000000-0005-0000-0000-0000C4040000}"/>
    <cellStyle name="Comma 3 10 3 4 2" xfId="7563" xr:uid="{3B7FE5E1-03E2-4AFC-A874-74C55C5716B0}"/>
    <cellStyle name="Comma 3 10 3 4 3" xfId="11502" xr:uid="{11EDACEE-7654-4E82-A9C2-C32F99C3A6A9}"/>
    <cellStyle name="Comma 3 10 3 5" xfId="5603" xr:uid="{EA9DFE9E-3FD2-4277-8F33-84CBA6EAA365}"/>
    <cellStyle name="Comma 3 10 3 6" xfId="9542" xr:uid="{32F36F26-2990-44E0-B5EA-96E96E72ACA2}"/>
    <cellStyle name="Comma 3 10 4" xfId="1381" xr:uid="{00000000-0005-0000-0000-0000C5040000}"/>
    <cellStyle name="Comma 3 10 4 2" xfId="3625" xr:uid="{00000000-0005-0000-0000-0000C6040000}"/>
    <cellStyle name="Comma 3 10 4 2 2" xfId="7767" xr:uid="{8754BD2F-6543-4141-8398-FB129E1D5C83}"/>
    <cellStyle name="Comma 3 10 4 2 3" xfId="11706" xr:uid="{21BCB433-20F9-417F-8E65-297D7E0A702B}"/>
    <cellStyle name="Comma 3 10 4 3" xfId="5807" xr:uid="{0CDECF4D-6BE8-4DBB-949C-3442BC1FD8FF}"/>
    <cellStyle name="Comma 3 10 4 4" xfId="9746" xr:uid="{5E4376B3-6426-4B77-9D32-E26EAEBB059B}"/>
    <cellStyle name="Comma 3 10 5" xfId="2167" xr:uid="{00000000-0005-0000-0000-0000C7040000}"/>
    <cellStyle name="Comma 3 10 5 2" xfId="4411" xr:uid="{00000000-0005-0000-0000-0000C8040000}"/>
    <cellStyle name="Comma 3 10 5 2 2" xfId="8420" xr:uid="{852AAE3B-7473-440D-8C46-A36D37D0DEDE}"/>
    <cellStyle name="Comma 3 10 5 2 3" xfId="12359" xr:uid="{E85A6B0A-A33C-42DA-9F88-E19BF0E032AF}"/>
    <cellStyle name="Comma 3 10 5 3" xfId="6460" xr:uid="{5E146D9C-A47C-4AC6-99C5-A83AB9126272}"/>
    <cellStyle name="Comma 3 10 5 4" xfId="10399" xr:uid="{9D3BEDE7-CD01-4CCA-AE06-887D6F66AED8}"/>
    <cellStyle name="Comma 3 10 6" xfId="2891" xr:uid="{00000000-0005-0000-0000-0000C9040000}"/>
    <cellStyle name="Comma 3 10 6 2" xfId="7113" xr:uid="{A1FE900D-ECB1-4D28-8850-D11821CEFA1B}"/>
    <cellStyle name="Comma 3 10 6 3" xfId="11052" xr:uid="{5D498FFD-620C-4210-8927-F5D7811FDED4}"/>
    <cellStyle name="Comma 3 10 7" xfId="5154" xr:uid="{1D24440C-AB31-4EED-A560-F486360251CE}"/>
    <cellStyle name="Comma 3 10 8" xfId="9093" xr:uid="{6653C490-B54C-48EC-930E-79894C8A1BC5}"/>
    <cellStyle name="Comma 3 11" xfId="102" xr:uid="{00000000-0005-0000-0000-0000CA040000}"/>
    <cellStyle name="Comma 3 11 2" xfId="914" xr:uid="{00000000-0005-0000-0000-0000CB040000}"/>
    <cellStyle name="Comma 3 11 2 2" xfId="1702" xr:uid="{00000000-0005-0000-0000-0000CC040000}"/>
    <cellStyle name="Comma 3 11 2 2 2" xfId="3946" xr:uid="{00000000-0005-0000-0000-0000CD040000}"/>
    <cellStyle name="Comma 3 11 2 2 2 2" xfId="7973" xr:uid="{783BEF59-4672-4E57-BFF5-8DD998326BB9}"/>
    <cellStyle name="Comma 3 11 2 2 2 3" xfId="11912" xr:uid="{E5715EEF-304F-4A2A-B726-F1BE2B2E321A}"/>
    <cellStyle name="Comma 3 11 2 2 3" xfId="6013" xr:uid="{5BCFA7A2-39BF-4F1A-B57E-8301BC24CBCA}"/>
    <cellStyle name="Comma 3 11 2 2 4" xfId="9952" xr:uid="{38AF50F1-9237-4644-B53C-E3A597A99424}"/>
    <cellStyle name="Comma 3 11 2 3" xfId="2426" xr:uid="{00000000-0005-0000-0000-0000CE040000}"/>
    <cellStyle name="Comma 3 11 2 3 2" xfId="4670" xr:uid="{00000000-0005-0000-0000-0000CF040000}"/>
    <cellStyle name="Comma 3 11 2 3 2 2" xfId="8626" xr:uid="{B6C32944-6E47-4022-8A8C-8A6F8C0BF466}"/>
    <cellStyle name="Comma 3 11 2 3 2 3" xfId="12565" xr:uid="{FDD36088-8E95-4890-B94F-8A92C0158DC5}"/>
    <cellStyle name="Comma 3 11 2 3 3" xfId="6666" xr:uid="{948BDF0A-DA49-45A8-A476-CA41B962ADBE}"/>
    <cellStyle name="Comma 3 11 2 3 4" xfId="10605" xr:uid="{53178BF5-49F5-4BD3-AC38-B8D5A16D6906}"/>
    <cellStyle name="Comma 3 11 2 4" xfId="3160" xr:uid="{00000000-0005-0000-0000-0000D0040000}"/>
    <cellStyle name="Comma 3 11 2 4 2" xfId="7320" xr:uid="{884FBCD5-BAA3-461A-8C28-989C7745966A}"/>
    <cellStyle name="Comma 3 11 2 4 3" xfId="11259" xr:uid="{67FD1B1A-E24A-4432-8730-ABAD378D82B5}"/>
    <cellStyle name="Comma 3 11 2 5" xfId="5360" xr:uid="{89E964B3-C06A-4A40-AD2F-5B53713CF333}"/>
    <cellStyle name="Comma 3 11 2 6" xfId="9299" xr:uid="{74E8854A-C9D0-406D-9D6B-C1A9A75DCB8C}"/>
    <cellStyle name="Comma 3 11 3" xfId="1167" xr:uid="{00000000-0005-0000-0000-0000D1040000}"/>
    <cellStyle name="Comma 3 11 3 2" xfId="1954" xr:uid="{00000000-0005-0000-0000-0000D2040000}"/>
    <cellStyle name="Comma 3 11 3 2 2" xfId="4198" xr:uid="{00000000-0005-0000-0000-0000D3040000}"/>
    <cellStyle name="Comma 3 11 3 2 2 2" xfId="8217" xr:uid="{1E3B0360-9808-44F0-A628-680DBBAAD72D}"/>
    <cellStyle name="Comma 3 11 3 2 2 3" xfId="12156" xr:uid="{F3D244F5-C466-438A-887F-23AA21BB009B}"/>
    <cellStyle name="Comma 3 11 3 2 3" xfId="6257" xr:uid="{36131DD5-F720-4A57-933E-308ED4CE64C3}"/>
    <cellStyle name="Comma 3 11 3 2 4" xfId="10196" xr:uid="{1CF749D5-94DA-48FB-A244-DDF0DBD75FDE}"/>
    <cellStyle name="Comma 3 11 3 3" xfId="2678" xr:uid="{00000000-0005-0000-0000-0000D4040000}"/>
    <cellStyle name="Comma 3 11 3 3 2" xfId="4922" xr:uid="{00000000-0005-0000-0000-0000D5040000}"/>
    <cellStyle name="Comma 3 11 3 3 2 2" xfId="8870" xr:uid="{B6E44F9C-9201-4AA3-8CA9-868D33EA1F2B}"/>
    <cellStyle name="Comma 3 11 3 3 2 3" xfId="12809" xr:uid="{8C17D6A9-F150-46ED-9FA5-55D2DCB97DC7}"/>
    <cellStyle name="Comma 3 11 3 3 3" xfId="6910" xr:uid="{8AEA2CED-AF26-4804-8472-756E1916ED8E}"/>
    <cellStyle name="Comma 3 11 3 3 4" xfId="10849" xr:uid="{DEA325C8-3AA9-43F6-8683-7E1D27122FDE}"/>
    <cellStyle name="Comma 3 11 3 4" xfId="3412" xr:uid="{00000000-0005-0000-0000-0000D6040000}"/>
    <cellStyle name="Comma 3 11 3 4 2" xfId="7564" xr:uid="{0B75BF53-06B8-446E-8E51-7E7304A90ADE}"/>
    <cellStyle name="Comma 3 11 3 4 3" xfId="11503" xr:uid="{ADB1AF63-6D18-45A1-B932-15B2D407FD37}"/>
    <cellStyle name="Comma 3 11 3 5" xfId="5604" xr:uid="{B9BF9ED8-417C-4CF4-A3E3-5BFFB34AF503}"/>
    <cellStyle name="Comma 3 11 3 6" xfId="9543" xr:uid="{6A1992E8-4789-495D-99A1-DD1FFA5330B7}"/>
    <cellStyle name="Comma 3 11 4" xfId="1382" xr:uid="{00000000-0005-0000-0000-0000D7040000}"/>
    <cellStyle name="Comma 3 11 4 2" xfId="3626" xr:uid="{00000000-0005-0000-0000-0000D8040000}"/>
    <cellStyle name="Comma 3 11 4 2 2" xfId="7768" xr:uid="{BDB0E6B1-3139-4364-9A93-FDF10763F002}"/>
    <cellStyle name="Comma 3 11 4 2 3" xfId="11707" xr:uid="{F6CCA030-00BD-4980-9BBA-9D9A6C0E370F}"/>
    <cellStyle name="Comma 3 11 4 3" xfId="5808" xr:uid="{71EEAC48-0E09-4192-9AF9-10399B287627}"/>
    <cellStyle name="Comma 3 11 4 4" xfId="9747" xr:uid="{4F2E49DE-7F39-44C9-ACEC-56B2D81637E3}"/>
    <cellStyle name="Comma 3 11 5" xfId="2168" xr:uid="{00000000-0005-0000-0000-0000D9040000}"/>
    <cellStyle name="Comma 3 11 5 2" xfId="4412" xr:uid="{00000000-0005-0000-0000-0000DA040000}"/>
    <cellStyle name="Comma 3 11 5 2 2" xfId="8421" xr:uid="{07381C13-7AE1-4339-9D8B-0E4D4CCC3E7F}"/>
    <cellStyle name="Comma 3 11 5 2 3" xfId="12360" xr:uid="{BC84F247-B75E-4724-83D1-0F06DE1B5750}"/>
    <cellStyle name="Comma 3 11 5 3" xfId="6461" xr:uid="{F78C2E20-27A0-4652-90AD-C40E879669CC}"/>
    <cellStyle name="Comma 3 11 5 4" xfId="10400" xr:uid="{21ADDF15-F19A-4EE1-9E78-88F81E232DDC}"/>
    <cellStyle name="Comma 3 11 6" xfId="2892" xr:uid="{00000000-0005-0000-0000-0000DB040000}"/>
    <cellStyle name="Comma 3 11 6 2" xfId="7114" xr:uid="{5430AC05-D151-4B4F-8422-CEA77E462494}"/>
    <cellStyle name="Comma 3 11 6 3" xfId="11053" xr:uid="{FFD33DF7-A192-4F4A-A33A-67F67CD2AEE8}"/>
    <cellStyle name="Comma 3 11 7" xfId="5155" xr:uid="{9E150C18-9A54-45C1-9FA3-F2F5E82467EA}"/>
    <cellStyle name="Comma 3 11 8" xfId="9094" xr:uid="{F7C8EF96-D501-41AF-9FEF-34C037640535}"/>
    <cellStyle name="Comma 3 12" xfId="103" xr:uid="{00000000-0005-0000-0000-0000DC040000}"/>
    <cellStyle name="Comma 3 12 2" xfId="915" xr:uid="{00000000-0005-0000-0000-0000DD040000}"/>
    <cellStyle name="Comma 3 12 2 2" xfId="1703" xr:uid="{00000000-0005-0000-0000-0000DE040000}"/>
    <cellStyle name="Comma 3 12 2 2 2" xfId="3947" xr:uid="{00000000-0005-0000-0000-0000DF040000}"/>
    <cellStyle name="Comma 3 12 2 2 2 2" xfId="7974" xr:uid="{C09EAFDD-DDAD-421B-B021-DF0C530A52B2}"/>
    <cellStyle name="Comma 3 12 2 2 2 3" xfId="11913" xr:uid="{35BF00DD-A633-4F68-81C4-B0B300D817BB}"/>
    <cellStyle name="Comma 3 12 2 2 3" xfId="6014" xr:uid="{D458581E-672C-4D5C-AFC9-B8DF8E501BDF}"/>
    <cellStyle name="Comma 3 12 2 2 4" xfId="9953" xr:uid="{77C5CFE6-0A07-4F63-A74A-6552225F1630}"/>
    <cellStyle name="Comma 3 12 2 3" xfId="2427" xr:uid="{00000000-0005-0000-0000-0000E0040000}"/>
    <cellStyle name="Comma 3 12 2 3 2" xfId="4671" xr:uid="{00000000-0005-0000-0000-0000E1040000}"/>
    <cellStyle name="Comma 3 12 2 3 2 2" xfId="8627" xr:uid="{90A5839F-A59F-40FB-A499-4C37954E618F}"/>
    <cellStyle name="Comma 3 12 2 3 2 3" xfId="12566" xr:uid="{4A6CEB36-15D0-43B3-B895-88657356E963}"/>
    <cellStyle name="Comma 3 12 2 3 3" xfId="6667" xr:uid="{F0A3B90E-17AA-4F41-AB82-2CB173A8DD5D}"/>
    <cellStyle name="Comma 3 12 2 3 4" xfId="10606" xr:uid="{BB429223-7CF2-4D0F-8229-D5B3C28C7067}"/>
    <cellStyle name="Comma 3 12 2 4" xfId="3161" xr:uid="{00000000-0005-0000-0000-0000E2040000}"/>
    <cellStyle name="Comma 3 12 2 4 2" xfId="7321" xr:uid="{819BA7E8-452C-4C8A-B400-5141D9D196CA}"/>
    <cellStyle name="Comma 3 12 2 4 3" xfId="11260" xr:uid="{8F5EBEBB-1BB9-495D-BE9B-8A395F66903E}"/>
    <cellStyle name="Comma 3 12 2 5" xfId="5361" xr:uid="{D9DCB62B-509A-4165-AC1A-344C2A6C4997}"/>
    <cellStyle name="Comma 3 12 2 6" xfId="9300" xr:uid="{2A6B7FD2-B5BB-4966-B215-6C7BAD03C892}"/>
    <cellStyle name="Comma 3 12 3" xfId="1168" xr:uid="{00000000-0005-0000-0000-0000E3040000}"/>
    <cellStyle name="Comma 3 12 3 2" xfId="1955" xr:uid="{00000000-0005-0000-0000-0000E4040000}"/>
    <cellStyle name="Comma 3 12 3 2 2" xfId="4199" xr:uid="{00000000-0005-0000-0000-0000E5040000}"/>
    <cellStyle name="Comma 3 12 3 2 2 2" xfId="8218" xr:uid="{E80B0C95-1668-46FE-8882-D9F5438B3840}"/>
    <cellStyle name="Comma 3 12 3 2 2 3" xfId="12157" xr:uid="{968A6E03-71C1-466D-8E65-46E8DDE039BE}"/>
    <cellStyle name="Comma 3 12 3 2 3" xfId="6258" xr:uid="{460CAC69-2CA1-4A37-B6BD-4D299D1EB478}"/>
    <cellStyle name="Comma 3 12 3 2 4" xfId="10197" xr:uid="{63A12A30-F843-4BCB-B301-97892D14784A}"/>
    <cellStyle name="Comma 3 12 3 3" xfId="2679" xr:uid="{00000000-0005-0000-0000-0000E6040000}"/>
    <cellStyle name="Comma 3 12 3 3 2" xfId="4923" xr:uid="{00000000-0005-0000-0000-0000E7040000}"/>
    <cellStyle name="Comma 3 12 3 3 2 2" xfId="8871" xr:uid="{B7C8620A-C452-4B39-935F-2A0784B4A8D6}"/>
    <cellStyle name="Comma 3 12 3 3 2 3" xfId="12810" xr:uid="{2B1BEB1E-9684-4BC4-A2F8-93B0F5DBDF30}"/>
    <cellStyle name="Comma 3 12 3 3 3" xfId="6911" xr:uid="{0CEDF498-BFD9-4974-B789-511E5C20CC9D}"/>
    <cellStyle name="Comma 3 12 3 3 4" xfId="10850" xr:uid="{E42A1CF5-0718-40A0-9957-3395FF2FF60B}"/>
    <cellStyle name="Comma 3 12 3 4" xfId="3413" xr:uid="{00000000-0005-0000-0000-0000E8040000}"/>
    <cellStyle name="Comma 3 12 3 4 2" xfId="7565" xr:uid="{1DF9BFB7-2214-4DEF-9F90-C43CBEF2DA33}"/>
    <cellStyle name="Comma 3 12 3 4 3" xfId="11504" xr:uid="{F3825C4E-4634-4E7F-9B29-13BD33DD4463}"/>
    <cellStyle name="Comma 3 12 3 5" xfId="5605" xr:uid="{A7354FD1-4EE4-45B8-9B79-827120D27D09}"/>
    <cellStyle name="Comma 3 12 3 6" xfId="9544" xr:uid="{194DDFB7-537B-416E-BEC5-A3D3F4BE5B39}"/>
    <cellStyle name="Comma 3 12 4" xfId="1383" xr:uid="{00000000-0005-0000-0000-0000E9040000}"/>
    <cellStyle name="Comma 3 12 4 2" xfId="3627" xr:uid="{00000000-0005-0000-0000-0000EA040000}"/>
    <cellStyle name="Comma 3 12 4 2 2" xfId="7769" xr:uid="{59D44F82-90B7-4B52-BAEC-790D3AAA8C59}"/>
    <cellStyle name="Comma 3 12 4 2 3" xfId="11708" xr:uid="{E34AAACB-1C31-40B5-B6E4-B5E90265D3B1}"/>
    <cellStyle name="Comma 3 12 4 3" xfId="5809" xr:uid="{5722DA76-93DC-4C09-BC2A-0539E47423C5}"/>
    <cellStyle name="Comma 3 12 4 4" xfId="9748" xr:uid="{815487A8-4222-437C-9B7C-698BB40A8C3D}"/>
    <cellStyle name="Comma 3 12 5" xfId="2169" xr:uid="{00000000-0005-0000-0000-0000EB040000}"/>
    <cellStyle name="Comma 3 12 5 2" xfId="4413" xr:uid="{00000000-0005-0000-0000-0000EC040000}"/>
    <cellStyle name="Comma 3 12 5 2 2" xfId="8422" xr:uid="{D402A392-9F36-4DDA-93B6-041B58FE00F5}"/>
    <cellStyle name="Comma 3 12 5 2 3" xfId="12361" xr:uid="{4CFDFB1C-6421-4BF6-A714-BB9508FDF63B}"/>
    <cellStyle name="Comma 3 12 5 3" xfId="6462" xr:uid="{42AA6037-D082-43F1-9D8B-74EC07E12F1E}"/>
    <cellStyle name="Comma 3 12 5 4" xfId="10401" xr:uid="{72229BA7-8835-44C8-8AA6-3D6A906FE15E}"/>
    <cellStyle name="Comma 3 12 6" xfId="2893" xr:uid="{00000000-0005-0000-0000-0000ED040000}"/>
    <cellStyle name="Comma 3 12 6 2" xfId="7115" xr:uid="{1CC9CD11-2D52-4DF3-943F-177693C48554}"/>
    <cellStyle name="Comma 3 12 6 3" xfId="11054" xr:uid="{B0AE22A0-AD06-4EF7-BAE7-830A4B1595C1}"/>
    <cellStyle name="Comma 3 12 7" xfId="5156" xr:uid="{2F26E164-4E47-4D1A-A399-8549C66C599D}"/>
    <cellStyle name="Comma 3 12 8" xfId="9095" xr:uid="{267C0767-3C4D-4C9C-BADB-10E306C32F8C}"/>
    <cellStyle name="Comma 3 13" xfId="104" xr:uid="{00000000-0005-0000-0000-0000EE040000}"/>
    <cellStyle name="Comma 3 13 2" xfId="916" xr:uid="{00000000-0005-0000-0000-0000EF040000}"/>
    <cellStyle name="Comma 3 13 2 2" xfId="1704" xr:uid="{00000000-0005-0000-0000-0000F0040000}"/>
    <cellStyle name="Comma 3 13 2 2 2" xfId="3948" xr:uid="{00000000-0005-0000-0000-0000F1040000}"/>
    <cellStyle name="Comma 3 13 2 2 2 2" xfId="7975" xr:uid="{2703DA44-C62F-478A-B893-3A4EC507A135}"/>
    <cellStyle name="Comma 3 13 2 2 2 3" xfId="11914" xr:uid="{6909E536-44AE-470E-9AAD-F11F8418B619}"/>
    <cellStyle name="Comma 3 13 2 2 3" xfId="6015" xr:uid="{F99019E8-DB42-400F-B7F2-ABDF46BAE0C9}"/>
    <cellStyle name="Comma 3 13 2 2 4" xfId="9954" xr:uid="{5224BFB4-8F86-4B69-9741-D9F6DC9FDD94}"/>
    <cellStyle name="Comma 3 13 2 3" xfId="2428" xr:uid="{00000000-0005-0000-0000-0000F2040000}"/>
    <cellStyle name="Comma 3 13 2 3 2" xfId="4672" xr:uid="{00000000-0005-0000-0000-0000F3040000}"/>
    <cellStyle name="Comma 3 13 2 3 2 2" xfId="8628" xr:uid="{99D22E7B-BB4B-4989-AB76-FADEF95F54FC}"/>
    <cellStyle name="Comma 3 13 2 3 2 3" xfId="12567" xr:uid="{12C76F9B-F2DC-4021-A2B4-2E26EFF8CD57}"/>
    <cellStyle name="Comma 3 13 2 3 3" xfId="6668" xr:uid="{F65D45C3-7990-48E3-96A5-7BCB6CA79731}"/>
    <cellStyle name="Comma 3 13 2 3 4" xfId="10607" xr:uid="{A8F70D78-0324-4198-B781-3FE7E48AC199}"/>
    <cellStyle name="Comma 3 13 2 4" xfId="3162" xr:uid="{00000000-0005-0000-0000-0000F4040000}"/>
    <cellStyle name="Comma 3 13 2 4 2" xfId="7322" xr:uid="{913CE285-2273-4269-AEB4-AC8DF7F4477D}"/>
    <cellStyle name="Comma 3 13 2 4 3" xfId="11261" xr:uid="{27EB7AA0-5F77-428C-ABDF-5179E9A2427C}"/>
    <cellStyle name="Comma 3 13 2 5" xfId="5362" xr:uid="{45F1C1D3-99A9-4CDF-9595-A6961CD320CC}"/>
    <cellStyle name="Comma 3 13 2 6" xfId="9301" xr:uid="{84C205A5-D350-4753-8116-9503445F15B8}"/>
    <cellStyle name="Comma 3 13 3" xfId="1169" xr:uid="{00000000-0005-0000-0000-0000F5040000}"/>
    <cellStyle name="Comma 3 13 3 2" xfId="1956" xr:uid="{00000000-0005-0000-0000-0000F6040000}"/>
    <cellStyle name="Comma 3 13 3 2 2" xfId="4200" xr:uid="{00000000-0005-0000-0000-0000F7040000}"/>
    <cellStyle name="Comma 3 13 3 2 2 2" xfId="8219" xr:uid="{CBAD261F-33D6-4DB4-951F-91723B243A1B}"/>
    <cellStyle name="Comma 3 13 3 2 2 3" xfId="12158" xr:uid="{1ED92C92-9578-4846-A501-50DF14FF7849}"/>
    <cellStyle name="Comma 3 13 3 2 3" xfId="6259" xr:uid="{D243A27C-3FD6-44FB-A511-980135B1620B}"/>
    <cellStyle name="Comma 3 13 3 2 4" xfId="10198" xr:uid="{F6C7566D-2674-42CF-AC88-2D03A8C8194F}"/>
    <cellStyle name="Comma 3 13 3 3" xfId="2680" xr:uid="{00000000-0005-0000-0000-0000F8040000}"/>
    <cellStyle name="Comma 3 13 3 3 2" xfId="4924" xr:uid="{00000000-0005-0000-0000-0000F9040000}"/>
    <cellStyle name="Comma 3 13 3 3 2 2" xfId="8872" xr:uid="{31F8973F-7B64-4C89-B2C1-5A56DB73106C}"/>
    <cellStyle name="Comma 3 13 3 3 2 3" xfId="12811" xr:uid="{A03A242F-F3A0-4621-B025-7105ECDD09EA}"/>
    <cellStyle name="Comma 3 13 3 3 3" xfId="6912" xr:uid="{95032EB7-77BB-4CA6-BA11-54F77A184183}"/>
    <cellStyle name="Comma 3 13 3 3 4" xfId="10851" xr:uid="{A51AD0CD-88B2-4058-A630-B6F6DB8FF45D}"/>
    <cellStyle name="Comma 3 13 3 4" xfId="3414" xr:uid="{00000000-0005-0000-0000-0000FA040000}"/>
    <cellStyle name="Comma 3 13 3 4 2" xfId="7566" xr:uid="{DCDC6022-0A2D-49FE-A546-B12F4D950700}"/>
    <cellStyle name="Comma 3 13 3 4 3" xfId="11505" xr:uid="{D682B915-73CD-4AAD-82CA-FC4C54653D63}"/>
    <cellStyle name="Comma 3 13 3 5" xfId="5606" xr:uid="{2F2C8021-78B3-4AB8-9AE1-D8EB41F54A80}"/>
    <cellStyle name="Comma 3 13 3 6" xfId="9545" xr:uid="{1300C95E-023D-4F10-9562-3662D973BA7F}"/>
    <cellStyle name="Comma 3 13 4" xfId="1384" xr:uid="{00000000-0005-0000-0000-0000FB040000}"/>
    <cellStyle name="Comma 3 13 4 2" xfId="3628" xr:uid="{00000000-0005-0000-0000-0000FC040000}"/>
    <cellStyle name="Comma 3 13 4 2 2" xfId="7770" xr:uid="{E79DD14B-AEB9-413B-A413-2F6201674A4C}"/>
    <cellStyle name="Comma 3 13 4 2 3" xfId="11709" xr:uid="{B4BC2216-AFED-4956-9008-1C88E2B3CBBB}"/>
    <cellStyle name="Comma 3 13 4 3" xfId="5810" xr:uid="{89BD83A3-2929-49F2-95F9-9170205785E7}"/>
    <cellStyle name="Comma 3 13 4 4" xfId="9749" xr:uid="{E1383CA0-B9A9-4AB6-B4BF-1E0836669383}"/>
    <cellStyle name="Comma 3 13 5" xfId="2170" xr:uid="{00000000-0005-0000-0000-0000FD040000}"/>
    <cellStyle name="Comma 3 13 5 2" xfId="4414" xr:uid="{00000000-0005-0000-0000-0000FE040000}"/>
    <cellStyle name="Comma 3 13 5 2 2" xfId="8423" xr:uid="{14D06245-69A6-44BF-8736-8E84D0A8E490}"/>
    <cellStyle name="Comma 3 13 5 2 3" xfId="12362" xr:uid="{B9080E8D-BDF1-471A-B012-C0DEA6C594DE}"/>
    <cellStyle name="Comma 3 13 5 3" xfId="6463" xr:uid="{640EE083-747A-4956-9295-E6D6AF5C8637}"/>
    <cellStyle name="Comma 3 13 5 4" xfId="10402" xr:uid="{656A29AD-5642-4C39-9D4D-5306894A1EC6}"/>
    <cellStyle name="Comma 3 13 6" xfId="2894" xr:uid="{00000000-0005-0000-0000-0000FF040000}"/>
    <cellStyle name="Comma 3 13 6 2" xfId="7116" xr:uid="{446923E1-3C49-4E3C-9374-A28392FEA20A}"/>
    <cellStyle name="Comma 3 13 6 3" xfId="11055" xr:uid="{943A50C8-7A31-4645-9256-211971AC6B41}"/>
    <cellStyle name="Comma 3 13 7" xfId="5157" xr:uid="{735672B8-D44D-4183-946C-F8DB5A78601C}"/>
    <cellStyle name="Comma 3 13 8" xfId="9096" xr:uid="{1340BA53-0275-4CB1-A1E6-921C5E3A216E}"/>
    <cellStyle name="Comma 3 14" xfId="105" xr:uid="{00000000-0005-0000-0000-000000050000}"/>
    <cellStyle name="Comma 3 14 2" xfId="917" xr:uid="{00000000-0005-0000-0000-000001050000}"/>
    <cellStyle name="Comma 3 14 2 2" xfId="1705" xr:uid="{00000000-0005-0000-0000-000002050000}"/>
    <cellStyle name="Comma 3 14 2 2 2" xfId="3949" xr:uid="{00000000-0005-0000-0000-000003050000}"/>
    <cellStyle name="Comma 3 14 2 2 2 2" xfId="7976" xr:uid="{C8288D39-FAB8-4117-ACA5-F320B2AC3CBB}"/>
    <cellStyle name="Comma 3 14 2 2 2 3" xfId="11915" xr:uid="{992AFEDF-FAC5-4B14-8B4A-EC34A7CE0DEF}"/>
    <cellStyle name="Comma 3 14 2 2 3" xfId="6016" xr:uid="{D1DBBAF0-EF2B-4F8E-BFE2-828D58808AF0}"/>
    <cellStyle name="Comma 3 14 2 2 4" xfId="9955" xr:uid="{D67A9AEB-71BE-482E-B9EE-0697A644884C}"/>
    <cellStyle name="Comma 3 14 2 3" xfId="2429" xr:uid="{00000000-0005-0000-0000-000004050000}"/>
    <cellStyle name="Comma 3 14 2 3 2" xfId="4673" xr:uid="{00000000-0005-0000-0000-000005050000}"/>
    <cellStyle name="Comma 3 14 2 3 2 2" xfId="8629" xr:uid="{6CEE9486-3BA1-43E8-BA99-13CAF47B163D}"/>
    <cellStyle name="Comma 3 14 2 3 2 3" xfId="12568" xr:uid="{9EF8C930-7452-487F-A842-4AB0630A9024}"/>
    <cellStyle name="Comma 3 14 2 3 3" xfId="6669" xr:uid="{E950A74C-CA08-4EA9-81B7-8E81DC38D976}"/>
    <cellStyle name="Comma 3 14 2 3 4" xfId="10608" xr:uid="{A95DB1C6-E96C-43F6-8BEB-2828B474BB51}"/>
    <cellStyle name="Comma 3 14 2 4" xfId="3163" xr:uid="{00000000-0005-0000-0000-000006050000}"/>
    <cellStyle name="Comma 3 14 2 4 2" xfId="7323" xr:uid="{AC5F0E72-18B0-4C15-921C-644602DC02EB}"/>
    <cellStyle name="Comma 3 14 2 4 3" xfId="11262" xr:uid="{E922A6F3-F6BC-4CF3-8FBC-4D0CD616B818}"/>
    <cellStyle name="Comma 3 14 2 5" xfId="5363" xr:uid="{6F336FD5-4DBB-4369-B15E-928AC6C1D87E}"/>
    <cellStyle name="Comma 3 14 2 6" xfId="9302" xr:uid="{6FA2E4F0-C64B-49D7-8833-BC44E08D9D40}"/>
    <cellStyle name="Comma 3 14 3" xfId="1170" xr:uid="{00000000-0005-0000-0000-000007050000}"/>
    <cellStyle name="Comma 3 14 3 2" xfId="1957" xr:uid="{00000000-0005-0000-0000-000008050000}"/>
    <cellStyle name="Comma 3 14 3 2 2" xfId="4201" xr:uid="{00000000-0005-0000-0000-000009050000}"/>
    <cellStyle name="Comma 3 14 3 2 2 2" xfId="8220" xr:uid="{D0F08F25-2C92-49D2-9994-2506F4498C15}"/>
    <cellStyle name="Comma 3 14 3 2 2 3" xfId="12159" xr:uid="{E52ED986-8959-4510-8049-8D1B8F151721}"/>
    <cellStyle name="Comma 3 14 3 2 3" xfId="6260" xr:uid="{83186AF3-3F40-4A55-96DA-82132AD28959}"/>
    <cellStyle name="Comma 3 14 3 2 4" xfId="10199" xr:uid="{E3E94F51-5C5E-46DF-B157-74D38941299E}"/>
    <cellStyle name="Comma 3 14 3 3" xfId="2681" xr:uid="{00000000-0005-0000-0000-00000A050000}"/>
    <cellStyle name="Comma 3 14 3 3 2" xfId="4925" xr:uid="{00000000-0005-0000-0000-00000B050000}"/>
    <cellStyle name="Comma 3 14 3 3 2 2" xfId="8873" xr:uid="{59D8EC8C-F13D-4981-B467-E766C78F0A0C}"/>
    <cellStyle name="Comma 3 14 3 3 2 3" xfId="12812" xr:uid="{68C289E8-38F4-4106-889D-155D2B3D39C7}"/>
    <cellStyle name="Comma 3 14 3 3 3" xfId="6913" xr:uid="{BD05027A-5DA5-4519-9F9F-08C9B3207C5B}"/>
    <cellStyle name="Comma 3 14 3 3 4" xfId="10852" xr:uid="{CC23B49C-DF89-43BD-9CBE-8897C9F11CB4}"/>
    <cellStyle name="Comma 3 14 3 4" xfId="3415" xr:uid="{00000000-0005-0000-0000-00000C050000}"/>
    <cellStyle name="Comma 3 14 3 4 2" xfId="7567" xr:uid="{620250BA-FD34-474F-93B6-FB92A6DEDF61}"/>
    <cellStyle name="Comma 3 14 3 4 3" xfId="11506" xr:uid="{944203BB-340F-44E1-A023-E684013FAB17}"/>
    <cellStyle name="Comma 3 14 3 5" xfId="5607" xr:uid="{A09CC976-8C90-4E13-BD1B-65B973C02D02}"/>
    <cellStyle name="Comma 3 14 3 6" xfId="9546" xr:uid="{0E82EAB9-D272-40E4-9CF7-2F1777220478}"/>
    <cellStyle name="Comma 3 14 4" xfId="1385" xr:uid="{00000000-0005-0000-0000-00000D050000}"/>
    <cellStyle name="Comma 3 14 4 2" xfId="3629" xr:uid="{00000000-0005-0000-0000-00000E050000}"/>
    <cellStyle name="Comma 3 14 4 2 2" xfId="7771" xr:uid="{AA57BAAE-1F82-434A-8B1E-49D306B670D1}"/>
    <cellStyle name="Comma 3 14 4 2 3" xfId="11710" xr:uid="{4AC79305-15E0-4BF4-A78F-2D75A4AFA379}"/>
    <cellStyle name="Comma 3 14 4 3" xfId="5811" xr:uid="{88F97572-D164-41F5-8511-D8DD20FF949D}"/>
    <cellStyle name="Comma 3 14 4 4" xfId="9750" xr:uid="{8DDA1E4A-7119-477C-B6F9-52BE6D5236E5}"/>
    <cellStyle name="Comma 3 14 5" xfId="2171" xr:uid="{00000000-0005-0000-0000-00000F050000}"/>
    <cellStyle name="Comma 3 14 5 2" xfId="4415" xr:uid="{00000000-0005-0000-0000-000010050000}"/>
    <cellStyle name="Comma 3 14 5 2 2" xfId="8424" xr:uid="{369F1A45-7D44-45F8-AD8E-D46E000FA49B}"/>
    <cellStyle name="Comma 3 14 5 2 3" xfId="12363" xr:uid="{415FF08A-D813-4B77-9C53-EB1C1AECFCC7}"/>
    <cellStyle name="Comma 3 14 5 3" xfId="6464" xr:uid="{0F5A3FE1-36AF-4F4D-9D00-E5D88F56B56E}"/>
    <cellStyle name="Comma 3 14 5 4" xfId="10403" xr:uid="{17F62B02-4D65-4EA0-B987-E111073CA4FF}"/>
    <cellStyle name="Comma 3 14 6" xfId="2895" xr:uid="{00000000-0005-0000-0000-000011050000}"/>
    <cellStyle name="Comma 3 14 6 2" xfId="7117" xr:uid="{79239733-BBE1-4943-9F22-F57C3C2D393A}"/>
    <cellStyle name="Comma 3 14 6 3" xfId="11056" xr:uid="{6A7CFE2F-1C6C-4B20-B3B4-081C9340FA70}"/>
    <cellStyle name="Comma 3 14 7" xfId="5158" xr:uid="{51AB7C87-8E91-40EB-BAB7-0BB5669532B8}"/>
    <cellStyle name="Comma 3 14 8" xfId="9097" xr:uid="{DFD4081A-ECB1-41F7-B6B8-3EE8BED8B299}"/>
    <cellStyle name="Comma 3 15" xfId="106" xr:uid="{00000000-0005-0000-0000-000012050000}"/>
    <cellStyle name="Comma 3 15 2" xfId="918" xr:uid="{00000000-0005-0000-0000-000013050000}"/>
    <cellStyle name="Comma 3 15 2 2" xfId="1706" xr:uid="{00000000-0005-0000-0000-000014050000}"/>
    <cellStyle name="Comma 3 15 2 2 2" xfId="3950" xr:uid="{00000000-0005-0000-0000-000015050000}"/>
    <cellStyle name="Comma 3 15 2 2 2 2" xfId="7977" xr:uid="{A3E31BD0-1C4D-418F-B0F2-F39DA7D07601}"/>
    <cellStyle name="Comma 3 15 2 2 2 3" xfId="11916" xr:uid="{E40614C1-4FB0-44D8-B055-DBD8CF4BEC3E}"/>
    <cellStyle name="Comma 3 15 2 2 3" xfId="6017" xr:uid="{1EEB552C-2B70-46C6-9C23-310B8CB9BB7E}"/>
    <cellStyle name="Comma 3 15 2 2 4" xfId="9956" xr:uid="{08D9697C-21A2-4118-9838-4EA5193EE0AE}"/>
    <cellStyle name="Comma 3 15 2 3" xfId="2430" xr:uid="{00000000-0005-0000-0000-000016050000}"/>
    <cellStyle name="Comma 3 15 2 3 2" xfId="4674" xr:uid="{00000000-0005-0000-0000-000017050000}"/>
    <cellStyle name="Comma 3 15 2 3 2 2" xfId="8630" xr:uid="{CCE9B3EA-DA9F-4EDD-982C-BBCD710B832C}"/>
    <cellStyle name="Comma 3 15 2 3 2 3" xfId="12569" xr:uid="{A8B64503-4809-4AC0-BD4A-F8CBFA7DBD57}"/>
    <cellStyle name="Comma 3 15 2 3 3" xfId="6670" xr:uid="{721BDEDB-C97E-4F19-A0B6-C75A67AD5E36}"/>
    <cellStyle name="Comma 3 15 2 3 4" xfId="10609" xr:uid="{238F33B9-CAC0-4459-A19A-21829D11865F}"/>
    <cellStyle name="Comma 3 15 2 4" xfId="3164" xr:uid="{00000000-0005-0000-0000-000018050000}"/>
    <cellStyle name="Comma 3 15 2 4 2" xfId="7324" xr:uid="{6BE86A45-B5E6-4D4B-8FB3-4DC0EEEB0161}"/>
    <cellStyle name="Comma 3 15 2 4 3" xfId="11263" xr:uid="{814CCA6B-FCE9-4384-A55D-0446401A8933}"/>
    <cellStyle name="Comma 3 15 2 5" xfId="5364" xr:uid="{B042AB6E-FD86-4FD0-BC2F-37D42DC69056}"/>
    <cellStyle name="Comma 3 15 2 6" xfId="9303" xr:uid="{2F6589D2-E74E-40DE-890A-905AD13A5079}"/>
    <cellStyle name="Comma 3 15 3" xfId="1171" xr:uid="{00000000-0005-0000-0000-000019050000}"/>
    <cellStyle name="Comma 3 15 3 2" xfId="1958" xr:uid="{00000000-0005-0000-0000-00001A050000}"/>
    <cellStyle name="Comma 3 15 3 2 2" xfId="4202" xr:uid="{00000000-0005-0000-0000-00001B050000}"/>
    <cellStyle name="Comma 3 15 3 2 2 2" xfId="8221" xr:uid="{E0B63BCF-F4F6-4279-A2BC-F5A3A654E9D2}"/>
    <cellStyle name="Comma 3 15 3 2 2 3" xfId="12160" xr:uid="{1AA87DDA-E2AF-42A9-B7D8-881258BB19FC}"/>
    <cellStyle name="Comma 3 15 3 2 3" xfId="6261" xr:uid="{D5D3E2E1-B144-4004-A5F6-7E7AF4602B8B}"/>
    <cellStyle name="Comma 3 15 3 2 4" xfId="10200" xr:uid="{2E754A50-23F0-4B4A-A245-F94FFA55BC21}"/>
    <cellStyle name="Comma 3 15 3 3" xfId="2682" xr:uid="{00000000-0005-0000-0000-00001C050000}"/>
    <cellStyle name="Comma 3 15 3 3 2" xfId="4926" xr:uid="{00000000-0005-0000-0000-00001D050000}"/>
    <cellStyle name="Comma 3 15 3 3 2 2" xfId="8874" xr:uid="{14792F7F-F871-4A4F-B589-BA7E71EAF982}"/>
    <cellStyle name="Comma 3 15 3 3 2 3" xfId="12813" xr:uid="{BA382C0E-EA7A-4D8B-B560-6F5B0668B6E1}"/>
    <cellStyle name="Comma 3 15 3 3 3" xfId="6914" xr:uid="{6AA63C20-FAF1-439A-8888-F140A51409DD}"/>
    <cellStyle name="Comma 3 15 3 3 4" xfId="10853" xr:uid="{60F36EA1-DCE0-48B5-8C26-003D959B7DFE}"/>
    <cellStyle name="Comma 3 15 3 4" xfId="3416" xr:uid="{00000000-0005-0000-0000-00001E050000}"/>
    <cellStyle name="Comma 3 15 3 4 2" xfId="7568" xr:uid="{616BD82A-9F4C-4D21-B30A-A9B389356BB6}"/>
    <cellStyle name="Comma 3 15 3 4 3" xfId="11507" xr:uid="{BC2FBD8F-AF9C-42A2-9613-023DCEA21971}"/>
    <cellStyle name="Comma 3 15 3 5" xfId="5608" xr:uid="{8D554526-5589-43D8-A3D9-522A98127070}"/>
    <cellStyle name="Comma 3 15 3 6" xfId="9547" xr:uid="{07892C69-6EE3-48CC-B601-CFD044D6CB44}"/>
    <cellStyle name="Comma 3 15 4" xfId="1386" xr:uid="{00000000-0005-0000-0000-00001F050000}"/>
    <cellStyle name="Comma 3 15 4 2" xfId="3630" xr:uid="{00000000-0005-0000-0000-000020050000}"/>
    <cellStyle name="Comma 3 15 4 2 2" xfId="7772" xr:uid="{3FFD45CA-7EFB-408F-AF50-FA067B9773D8}"/>
    <cellStyle name="Comma 3 15 4 2 3" xfId="11711" xr:uid="{95CEDA88-8825-47C9-A964-CD7432F09133}"/>
    <cellStyle name="Comma 3 15 4 3" xfId="5812" xr:uid="{6A40869D-2B8B-4D8B-870F-9746C5DEAAC8}"/>
    <cellStyle name="Comma 3 15 4 4" xfId="9751" xr:uid="{291B2EF2-C6AE-44A1-8415-D968AF63B8B1}"/>
    <cellStyle name="Comma 3 15 5" xfId="2172" xr:uid="{00000000-0005-0000-0000-000021050000}"/>
    <cellStyle name="Comma 3 15 5 2" xfId="4416" xr:uid="{00000000-0005-0000-0000-000022050000}"/>
    <cellStyle name="Comma 3 15 5 2 2" xfId="8425" xr:uid="{F7BFED20-49D1-49F2-B091-40C314A01AAF}"/>
    <cellStyle name="Comma 3 15 5 2 3" xfId="12364" xr:uid="{FDA7228E-4D78-41DA-8C0B-34E6E4597E79}"/>
    <cellStyle name="Comma 3 15 5 3" xfId="6465" xr:uid="{B3C7969C-C3AE-4718-AB62-A3B2DDB5A96D}"/>
    <cellStyle name="Comma 3 15 5 4" xfId="10404" xr:uid="{C7DBD959-4E95-46D4-895B-38413DE1D15A}"/>
    <cellStyle name="Comma 3 15 6" xfId="2896" xr:uid="{00000000-0005-0000-0000-000023050000}"/>
    <cellStyle name="Comma 3 15 6 2" xfId="7118" xr:uid="{89FA5A59-5A64-42C0-8621-940491725D5E}"/>
    <cellStyle name="Comma 3 15 6 3" xfId="11057" xr:uid="{CFD7A268-6A9F-4F82-B7AE-BE04E5057D16}"/>
    <cellStyle name="Comma 3 15 7" xfId="5159" xr:uid="{4EF9D088-70A2-4F43-B981-6BB33F01225C}"/>
    <cellStyle name="Comma 3 15 8" xfId="9098" xr:uid="{AAF05D0A-5265-4AB0-A341-C74BAEEF755F}"/>
    <cellStyle name="Comma 3 16" xfId="107" xr:uid="{00000000-0005-0000-0000-000024050000}"/>
    <cellStyle name="Comma 3 16 2" xfId="919" xr:uid="{00000000-0005-0000-0000-000025050000}"/>
    <cellStyle name="Comma 3 16 2 2" xfId="1707" xr:uid="{00000000-0005-0000-0000-000026050000}"/>
    <cellStyle name="Comma 3 16 2 2 2" xfId="3951" xr:uid="{00000000-0005-0000-0000-000027050000}"/>
    <cellStyle name="Comma 3 16 2 2 2 2" xfId="7978" xr:uid="{3FFE56C7-E476-4FBD-BDB1-800FB41881B7}"/>
    <cellStyle name="Comma 3 16 2 2 2 3" xfId="11917" xr:uid="{ACCF82F2-7290-473F-AE1A-DE951B62423A}"/>
    <cellStyle name="Comma 3 16 2 2 3" xfId="6018" xr:uid="{38F62C7B-C96A-4F7B-BF23-3E5D5FAA18E2}"/>
    <cellStyle name="Comma 3 16 2 2 4" xfId="9957" xr:uid="{B6F14DA9-CFAD-48E5-AA9E-A811976729AA}"/>
    <cellStyle name="Comma 3 16 2 3" xfId="2431" xr:uid="{00000000-0005-0000-0000-000028050000}"/>
    <cellStyle name="Comma 3 16 2 3 2" xfId="4675" xr:uid="{00000000-0005-0000-0000-000029050000}"/>
    <cellStyle name="Comma 3 16 2 3 2 2" xfId="8631" xr:uid="{A77D54F5-F5C4-458D-928F-F600FF56ECD8}"/>
    <cellStyle name="Comma 3 16 2 3 2 3" xfId="12570" xr:uid="{6B7E17A2-1247-45F2-96EE-7BCC486F339B}"/>
    <cellStyle name="Comma 3 16 2 3 3" xfId="6671" xr:uid="{B96F3160-F92D-4B0F-904E-B88D22723462}"/>
    <cellStyle name="Comma 3 16 2 3 4" xfId="10610" xr:uid="{5712CA9A-0FC1-4A1E-AC08-EC7CE2866B19}"/>
    <cellStyle name="Comma 3 16 2 4" xfId="3165" xr:uid="{00000000-0005-0000-0000-00002A050000}"/>
    <cellStyle name="Comma 3 16 2 4 2" xfId="7325" xr:uid="{67B61C55-029F-4912-AE9B-947284B87483}"/>
    <cellStyle name="Comma 3 16 2 4 3" xfId="11264" xr:uid="{E4EE6531-92AC-4F70-897D-1F7CADA8B1C6}"/>
    <cellStyle name="Comma 3 16 2 5" xfId="5365" xr:uid="{60E2E0EF-4659-4275-A24F-7E597AB40C7E}"/>
    <cellStyle name="Comma 3 16 2 6" xfId="9304" xr:uid="{18483070-3D1E-4567-A690-4C7867508C11}"/>
    <cellStyle name="Comma 3 16 3" xfId="1172" xr:uid="{00000000-0005-0000-0000-00002B050000}"/>
    <cellStyle name="Comma 3 16 3 2" xfId="1959" xr:uid="{00000000-0005-0000-0000-00002C050000}"/>
    <cellStyle name="Comma 3 16 3 2 2" xfId="4203" xr:uid="{00000000-0005-0000-0000-00002D050000}"/>
    <cellStyle name="Comma 3 16 3 2 2 2" xfId="8222" xr:uid="{4F49EEE9-EB11-4E81-A0F5-65ADE19ACF3D}"/>
    <cellStyle name="Comma 3 16 3 2 2 3" xfId="12161" xr:uid="{B4589E1D-1CA4-46EA-8073-CF35A2E2D002}"/>
    <cellStyle name="Comma 3 16 3 2 3" xfId="6262" xr:uid="{370414C0-B13D-4B40-BC5A-EC662E2F23FC}"/>
    <cellStyle name="Comma 3 16 3 2 4" xfId="10201" xr:uid="{1B930E40-A116-4D9D-B117-B39D4F79C467}"/>
    <cellStyle name="Comma 3 16 3 3" xfId="2683" xr:uid="{00000000-0005-0000-0000-00002E050000}"/>
    <cellStyle name="Comma 3 16 3 3 2" xfId="4927" xr:uid="{00000000-0005-0000-0000-00002F050000}"/>
    <cellStyle name="Comma 3 16 3 3 2 2" xfId="8875" xr:uid="{5714D301-65CE-4542-B649-38D71D4A654D}"/>
    <cellStyle name="Comma 3 16 3 3 2 3" xfId="12814" xr:uid="{A7412303-AD55-4740-8610-4E5B6997C92B}"/>
    <cellStyle name="Comma 3 16 3 3 3" xfId="6915" xr:uid="{57E346F1-22DD-4016-A96A-52B42B20F102}"/>
    <cellStyle name="Comma 3 16 3 3 4" xfId="10854" xr:uid="{1D2EB22D-A987-473C-B7DD-FA35CBD81B5A}"/>
    <cellStyle name="Comma 3 16 3 4" xfId="3417" xr:uid="{00000000-0005-0000-0000-000030050000}"/>
    <cellStyle name="Comma 3 16 3 4 2" xfId="7569" xr:uid="{C5339CF5-E5F0-4713-BAF0-8905B7036913}"/>
    <cellStyle name="Comma 3 16 3 4 3" xfId="11508" xr:uid="{50A43FC0-5CD8-4FB6-8661-7A6882F3780F}"/>
    <cellStyle name="Comma 3 16 3 5" xfId="5609" xr:uid="{95230E53-B97B-4169-9674-8C168543AC02}"/>
    <cellStyle name="Comma 3 16 3 6" xfId="9548" xr:uid="{D0D3858A-F774-4B6B-849F-7117583F44FD}"/>
    <cellStyle name="Comma 3 16 4" xfId="1387" xr:uid="{00000000-0005-0000-0000-000031050000}"/>
    <cellStyle name="Comma 3 16 4 2" xfId="3631" xr:uid="{00000000-0005-0000-0000-000032050000}"/>
    <cellStyle name="Comma 3 16 4 2 2" xfId="7773" xr:uid="{07488121-7F4F-4B67-8E87-5416D500CF3B}"/>
    <cellStyle name="Comma 3 16 4 2 3" xfId="11712" xr:uid="{F1155E1C-758B-4670-B8DA-FD0990CC2B3E}"/>
    <cellStyle name="Comma 3 16 4 3" xfId="5813" xr:uid="{1A1B4BC5-8C70-44A6-A013-29FB94E12A4D}"/>
    <cellStyle name="Comma 3 16 4 4" xfId="9752" xr:uid="{25A4BB0F-AA66-490A-ACEE-56203687FCB2}"/>
    <cellStyle name="Comma 3 16 5" xfId="2173" xr:uid="{00000000-0005-0000-0000-000033050000}"/>
    <cellStyle name="Comma 3 16 5 2" xfId="4417" xr:uid="{00000000-0005-0000-0000-000034050000}"/>
    <cellStyle name="Comma 3 16 5 2 2" xfId="8426" xr:uid="{99F3205A-02AA-4A66-A004-F1D421A67992}"/>
    <cellStyle name="Comma 3 16 5 2 3" xfId="12365" xr:uid="{475B3510-B18A-4279-B5FB-F468199BC672}"/>
    <cellStyle name="Comma 3 16 5 3" xfId="6466" xr:uid="{842E1B65-AD5A-426F-A3DB-989FF72CE679}"/>
    <cellStyle name="Comma 3 16 5 4" xfId="10405" xr:uid="{F91BD8A5-9831-496B-97CD-545C82D372C1}"/>
    <cellStyle name="Comma 3 16 6" xfId="2897" xr:uid="{00000000-0005-0000-0000-000035050000}"/>
    <cellStyle name="Comma 3 16 6 2" xfId="7119" xr:uid="{96942402-B815-4FE5-87AA-1D085FC78A08}"/>
    <cellStyle name="Comma 3 16 6 3" xfId="11058" xr:uid="{F6DC750B-AC25-44A9-AA29-DD2DB7C2D3EE}"/>
    <cellStyle name="Comma 3 16 7" xfId="5160" xr:uid="{104D2ADF-7065-4622-A987-05814C7BA246}"/>
    <cellStyle name="Comma 3 16 8" xfId="9099" xr:uid="{4D4F3D27-A3CC-4595-8238-61E8FFA5DCAC}"/>
    <cellStyle name="Comma 3 17" xfId="108" xr:uid="{00000000-0005-0000-0000-000036050000}"/>
    <cellStyle name="Comma 3 17 2" xfId="920" xr:uid="{00000000-0005-0000-0000-000037050000}"/>
    <cellStyle name="Comma 3 17 2 2" xfId="1708" xr:uid="{00000000-0005-0000-0000-000038050000}"/>
    <cellStyle name="Comma 3 17 2 2 2" xfId="3952" xr:uid="{00000000-0005-0000-0000-000039050000}"/>
    <cellStyle name="Comma 3 17 2 2 2 2" xfId="7979" xr:uid="{4DCBA50E-5BED-42BE-884B-9FACD1F51558}"/>
    <cellStyle name="Comma 3 17 2 2 2 3" xfId="11918" xr:uid="{47D9B71D-C84A-4C7B-BC50-FE5C1659288E}"/>
    <cellStyle name="Comma 3 17 2 2 3" xfId="6019" xr:uid="{9D897DD6-5EB6-4C26-B367-F8E850789F4A}"/>
    <cellStyle name="Comma 3 17 2 2 4" xfId="9958" xr:uid="{C99F7415-BB49-420B-A69E-454A3DAE4542}"/>
    <cellStyle name="Comma 3 17 2 3" xfId="2432" xr:uid="{00000000-0005-0000-0000-00003A050000}"/>
    <cellStyle name="Comma 3 17 2 3 2" xfId="4676" xr:uid="{00000000-0005-0000-0000-00003B050000}"/>
    <cellStyle name="Comma 3 17 2 3 2 2" xfId="8632" xr:uid="{28F2EB10-6A0C-495A-92C5-0DF8F75351D4}"/>
    <cellStyle name="Comma 3 17 2 3 2 3" xfId="12571" xr:uid="{E2DEBCBB-21BD-4CCB-8F56-31D62A165AFE}"/>
    <cellStyle name="Comma 3 17 2 3 3" xfId="6672" xr:uid="{D5921425-30A9-46E5-B5F5-375F82DA2442}"/>
    <cellStyle name="Comma 3 17 2 3 4" xfId="10611" xr:uid="{BA0FA445-CEE7-48FB-AC40-F49E52C319CD}"/>
    <cellStyle name="Comma 3 17 2 4" xfId="3166" xr:uid="{00000000-0005-0000-0000-00003C050000}"/>
    <cellStyle name="Comma 3 17 2 4 2" xfId="7326" xr:uid="{0DEA0576-FC0D-4E8B-8F29-AB29686E98AA}"/>
    <cellStyle name="Comma 3 17 2 4 3" xfId="11265" xr:uid="{C219C960-0C07-4080-BBAB-349A1856B6C1}"/>
    <cellStyle name="Comma 3 17 2 5" xfId="5366" xr:uid="{F6851E7F-3E9B-4351-B4D8-17C643EC5689}"/>
    <cellStyle name="Comma 3 17 2 6" xfId="9305" xr:uid="{AD2DF522-0181-416C-8A6F-2B3FF18D9C31}"/>
    <cellStyle name="Comma 3 17 3" xfId="1173" xr:uid="{00000000-0005-0000-0000-00003D050000}"/>
    <cellStyle name="Comma 3 17 3 2" xfId="1960" xr:uid="{00000000-0005-0000-0000-00003E050000}"/>
    <cellStyle name="Comma 3 17 3 2 2" xfId="4204" xr:uid="{00000000-0005-0000-0000-00003F050000}"/>
    <cellStyle name="Comma 3 17 3 2 2 2" xfId="8223" xr:uid="{8882CCF5-133F-49C5-B070-E25F7310EC01}"/>
    <cellStyle name="Comma 3 17 3 2 2 3" xfId="12162" xr:uid="{D05752FE-CF81-43E1-8E7A-C71FE7DFD51B}"/>
    <cellStyle name="Comma 3 17 3 2 3" xfId="6263" xr:uid="{FF483388-F875-4B07-9FE8-70696F685F12}"/>
    <cellStyle name="Comma 3 17 3 2 4" xfId="10202" xr:uid="{C779B721-8EFD-449B-B523-4D7C9A648F63}"/>
    <cellStyle name="Comma 3 17 3 3" xfId="2684" xr:uid="{00000000-0005-0000-0000-000040050000}"/>
    <cellStyle name="Comma 3 17 3 3 2" xfId="4928" xr:uid="{00000000-0005-0000-0000-000041050000}"/>
    <cellStyle name="Comma 3 17 3 3 2 2" xfId="8876" xr:uid="{8CB612DF-0EE6-42D2-9187-494D51D7FB8B}"/>
    <cellStyle name="Comma 3 17 3 3 2 3" xfId="12815" xr:uid="{C98805B5-766B-496F-8F56-7A1F08602B53}"/>
    <cellStyle name="Comma 3 17 3 3 3" xfId="6916" xr:uid="{4FA89A98-A1C2-47FB-ACBD-AE84C04D82A2}"/>
    <cellStyle name="Comma 3 17 3 3 4" xfId="10855" xr:uid="{0D3D2A1B-762F-43F1-88F8-7A55ED887EDC}"/>
    <cellStyle name="Comma 3 17 3 4" xfId="3418" xr:uid="{00000000-0005-0000-0000-000042050000}"/>
    <cellStyle name="Comma 3 17 3 4 2" xfId="7570" xr:uid="{D37F8118-2DFE-4CC3-9CA2-38A3B936D8FF}"/>
    <cellStyle name="Comma 3 17 3 4 3" xfId="11509" xr:uid="{A7E8B8C0-8EEA-447B-B0BE-0DEC24A73595}"/>
    <cellStyle name="Comma 3 17 3 5" xfId="5610" xr:uid="{82781034-F5BB-48CA-9312-93F68871D245}"/>
    <cellStyle name="Comma 3 17 3 6" xfId="9549" xr:uid="{753FA509-9BDE-4D40-B285-47555388AD2F}"/>
    <cellStyle name="Comma 3 17 4" xfId="1388" xr:uid="{00000000-0005-0000-0000-000043050000}"/>
    <cellStyle name="Comma 3 17 4 2" xfId="3632" xr:uid="{00000000-0005-0000-0000-000044050000}"/>
    <cellStyle name="Comma 3 17 4 2 2" xfId="7774" xr:uid="{70F9843E-18AD-4A8F-92BF-D6DF42902BC3}"/>
    <cellStyle name="Comma 3 17 4 2 3" xfId="11713" xr:uid="{21D90EE8-6014-4A34-B0CF-8B76D9D3FA51}"/>
    <cellStyle name="Comma 3 17 4 3" xfId="5814" xr:uid="{BAA4EE4E-292C-4266-B81A-AA472A014193}"/>
    <cellStyle name="Comma 3 17 4 4" xfId="9753" xr:uid="{2076965E-D960-4407-AEDB-9AB617E04CC5}"/>
    <cellStyle name="Comma 3 17 5" xfId="2174" xr:uid="{00000000-0005-0000-0000-000045050000}"/>
    <cellStyle name="Comma 3 17 5 2" xfId="4418" xr:uid="{00000000-0005-0000-0000-000046050000}"/>
    <cellStyle name="Comma 3 17 5 2 2" xfId="8427" xr:uid="{70468293-D459-4503-AC7A-828C38823B43}"/>
    <cellStyle name="Comma 3 17 5 2 3" xfId="12366" xr:uid="{F8779981-96F1-4BC8-A52F-77FD955B4B78}"/>
    <cellStyle name="Comma 3 17 5 3" xfId="6467" xr:uid="{5B5B6A82-8497-47A9-81FB-702DAD3D696D}"/>
    <cellStyle name="Comma 3 17 5 4" xfId="10406" xr:uid="{E94A0C39-50A5-4F73-A7C3-8DBD79FC0502}"/>
    <cellStyle name="Comma 3 17 6" xfId="2898" xr:uid="{00000000-0005-0000-0000-000047050000}"/>
    <cellStyle name="Comma 3 17 6 2" xfId="7120" xr:uid="{FB1B4432-39AA-4363-9C9E-C40B702EC928}"/>
    <cellStyle name="Comma 3 17 6 3" xfId="11059" xr:uid="{58B75801-C20F-4A98-9273-AF8607608631}"/>
    <cellStyle name="Comma 3 17 7" xfId="5161" xr:uid="{A9E06025-6011-4154-94EB-DC5E3200ABD7}"/>
    <cellStyle name="Comma 3 17 8" xfId="9100" xr:uid="{0B3FEA56-E56D-4B91-A172-0110AB2C4E7B}"/>
    <cellStyle name="Comma 3 18" xfId="109" xr:uid="{00000000-0005-0000-0000-000048050000}"/>
    <cellStyle name="Comma 3 18 2" xfId="921" xr:uid="{00000000-0005-0000-0000-000049050000}"/>
    <cellStyle name="Comma 3 18 2 2" xfId="1709" xr:uid="{00000000-0005-0000-0000-00004A050000}"/>
    <cellStyle name="Comma 3 18 2 2 2" xfId="3953" xr:uid="{00000000-0005-0000-0000-00004B050000}"/>
    <cellStyle name="Comma 3 18 2 2 2 2" xfId="7980" xr:uid="{FC2503BF-5774-42C3-931A-F67E24347492}"/>
    <cellStyle name="Comma 3 18 2 2 2 3" xfId="11919" xr:uid="{05DE59BC-EDF6-4919-B35D-369F72D47A21}"/>
    <cellStyle name="Comma 3 18 2 2 3" xfId="6020" xr:uid="{2E666A78-AD19-40A2-8165-36AECD10A9D5}"/>
    <cellStyle name="Comma 3 18 2 2 4" xfId="9959" xr:uid="{A4FA2936-727C-4516-868A-8C903BC5E6F4}"/>
    <cellStyle name="Comma 3 18 2 3" xfId="2433" xr:uid="{00000000-0005-0000-0000-00004C050000}"/>
    <cellStyle name="Comma 3 18 2 3 2" xfId="4677" xr:uid="{00000000-0005-0000-0000-00004D050000}"/>
    <cellStyle name="Comma 3 18 2 3 2 2" xfId="8633" xr:uid="{38F58298-B0AB-4FDF-83CB-30EB961EF039}"/>
    <cellStyle name="Comma 3 18 2 3 2 3" xfId="12572" xr:uid="{EFB5E3EC-F786-4A0F-B04A-F5B0E28F18AE}"/>
    <cellStyle name="Comma 3 18 2 3 3" xfId="6673" xr:uid="{449ACE26-57B0-43A0-8EC0-5A3986C6FAC6}"/>
    <cellStyle name="Comma 3 18 2 3 4" xfId="10612" xr:uid="{D1C09295-F30A-4399-900F-20BDD9F661EF}"/>
    <cellStyle name="Comma 3 18 2 4" xfId="3167" xr:uid="{00000000-0005-0000-0000-00004E050000}"/>
    <cellStyle name="Comma 3 18 2 4 2" xfId="7327" xr:uid="{32C63007-99BA-429E-B5C7-01FFBC548AF8}"/>
    <cellStyle name="Comma 3 18 2 4 3" xfId="11266" xr:uid="{5E923146-6C23-48D5-83D6-BA5E7210D7D7}"/>
    <cellStyle name="Comma 3 18 2 5" xfId="5367" xr:uid="{146D9EDA-417C-4DF4-B93D-0AC38DDE30CF}"/>
    <cellStyle name="Comma 3 18 2 6" xfId="9306" xr:uid="{B9AEB24A-5EE3-4270-936A-BF1C6416FF3F}"/>
    <cellStyle name="Comma 3 18 3" xfId="1174" xr:uid="{00000000-0005-0000-0000-00004F050000}"/>
    <cellStyle name="Comma 3 18 3 2" xfId="1961" xr:uid="{00000000-0005-0000-0000-000050050000}"/>
    <cellStyle name="Comma 3 18 3 2 2" xfId="4205" xr:uid="{00000000-0005-0000-0000-000051050000}"/>
    <cellStyle name="Comma 3 18 3 2 2 2" xfId="8224" xr:uid="{F999A7F8-C856-4F4F-93EA-3D9655CE6B7B}"/>
    <cellStyle name="Comma 3 18 3 2 2 3" xfId="12163" xr:uid="{3C31B96A-5441-40B5-814D-8C01B689E1A7}"/>
    <cellStyle name="Comma 3 18 3 2 3" xfId="6264" xr:uid="{B2D45DFC-DFB5-4859-B595-7BE0A9F22635}"/>
    <cellStyle name="Comma 3 18 3 2 4" xfId="10203" xr:uid="{5A875591-D6F7-4769-8B35-CB630B34A043}"/>
    <cellStyle name="Comma 3 18 3 3" xfId="2685" xr:uid="{00000000-0005-0000-0000-000052050000}"/>
    <cellStyle name="Comma 3 18 3 3 2" xfId="4929" xr:uid="{00000000-0005-0000-0000-000053050000}"/>
    <cellStyle name="Comma 3 18 3 3 2 2" xfId="8877" xr:uid="{DF6E5FBC-283A-440E-A6E8-1231A2610DF2}"/>
    <cellStyle name="Comma 3 18 3 3 2 3" xfId="12816" xr:uid="{37614048-5307-4E71-B7D6-301344DFC54D}"/>
    <cellStyle name="Comma 3 18 3 3 3" xfId="6917" xr:uid="{61F63953-BD04-4DF2-AD11-71A406858AF1}"/>
    <cellStyle name="Comma 3 18 3 3 4" xfId="10856" xr:uid="{84EC5FD2-1420-477A-848A-32361F06EADA}"/>
    <cellStyle name="Comma 3 18 3 4" xfId="3419" xr:uid="{00000000-0005-0000-0000-000054050000}"/>
    <cellStyle name="Comma 3 18 3 4 2" xfId="7571" xr:uid="{3BDE6C8B-7219-4196-BD8B-DFBA02A0D4E3}"/>
    <cellStyle name="Comma 3 18 3 4 3" xfId="11510" xr:uid="{861A48A0-939A-4C43-93A4-EF503F30EBC6}"/>
    <cellStyle name="Comma 3 18 3 5" xfId="5611" xr:uid="{5CC6BB37-8DAF-4962-92C1-4C240988F362}"/>
    <cellStyle name="Comma 3 18 3 6" xfId="9550" xr:uid="{1B17E132-7E83-4C4C-A88E-5B0893CF7863}"/>
    <cellStyle name="Comma 3 18 4" xfId="1389" xr:uid="{00000000-0005-0000-0000-000055050000}"/>
    <cellStyle name="Comma 3 18 4 2" xfId="3633" xr:uid="{00000000-0005-0000-0000-000056050000}"/>
    <cellStyle name="Comma 3 18 4 2 2" xfId="7775" xr:uid="{A303D8C2-A19F-48A7-BDB1-C549E4CF9BB8}"/>
    <cellStyle name="Comma 3 18 4 2 3" xfId="11714" xr:uid="{906FF23C-E938-453E-8025-96A5FE9DD060}"/>
    <cellStyle name="Comma 3 18 4 3" xfId="5815" xr:uid="{117522B1-1413-4553-BC5D-CFBBD77BB967}"/>
    <cellStyle name="Comma 3 18 4 4" xfId="9754" xr:uid="{2AFA6EA0-7369-4134-8A69-EC28255D3AA9}"/>
    <cellStyle name="Comma 3 18 5" xfId="2175" xr:uid="{00000000-0005-0000-0000-000057050000}"/>
    <cellStyle name="Comma 3 18 5 2" xfId="4419" xr:uid="{00000000-0005-0000-0000-000058050000}"/>
    <cellStyle name="Comma 3 18 5 2 2" xfId="8428" xr:uid="{8DC194AA-1264-455C-829C-86B4C1B89A2E}"/>
    <cellStyle name="Comma 3 18 5 2 3" xfId="12367" xr:uid="{FE363259-29BA-4887-94AB-69CB18CF278B}"/>
    <cellStyle name="Comma 3 18 5 3" xfId="6468" xr:uid="{7A366579-C5C6-4764-B031-24756AAECA42}"/>
    <cellStyle name="Comma 3 18 5 4" xfId="10407" xr:uid="{31A1AA72-BB82-488A-AEEF-7671B9416C12}"/>
    <cellStyle name="Comma 3 18 6" xfId="2899" xr:uid="{00000000-0005-0000-0000-000059050000}"/>
    <cellStyle name="Comma 3 18 6 2" xfId="7121" xr:uid="{7E20CB2E-CEFB-466B-8EB7-A88056908F97}"/>
    <cellStyle name="Comma 3 18 6 3" xfId="11060" xr:uid="{B3762A4A-BBE3-4BF5-A5BB-41E7439033BC}"/>
    <cellStyle name="Comma 3 18 7" xfId="5162" xr:uid="{6143FE44-B81C-44B8-A1FC-4BE23E793E46}"/>
    <cellStyle name="Comma 3 18 8" xfId="9101" xr:uid="{9FE02AB2-10F8-4A8B-B52C-EF18E3A2C834}"/>
    <cellStyle name="Comma 3 19" xfId="110" xr:uid="{00000000-0005-0000-0000-00005A050000}"/>
    <cellStyle name="Comma 3 19 2" xfId="922" xr:uid="{00000000-0005-0000-0000-00005B050000}"/>
    <cellStyle name="Comma 3 19 2 2" xfId="1710" xr:uid="{00000000-0005-0000-0000-00005C050000}"/>
    <cellStyle name="Comma 3 19 2 2 2" xfId="3954" xr:uid="{00000000-0005-0000-0000-00005D050000}"/>
    <cellStyle name="Comma 3 19 2 2 2 2" xfId="7981" xr:uid="{1C4A94EB-09F7-488A-B3FA-2D00B93D7204}"/>
    <cellStyle name="Comma 3 19 2 2 2 3" xfId="11920" xr:uid="{69EB563C-61DB-41EC-A757-8E28C1AD914E}"/>
    <cellStyle name="Comma 3 19 2 2 3" xfId="6021" xr:uid="{BF4890C6-8582-429D-B05D-D76294CC8510}"/>
    <cellStyle name="Comma 3 19 2 2 4" xfId="9960" xr:uid="{CA05F71D-CAA4-400F-B594-66D773974A9A}"/>
    <cellStyle name="Comma 3 19 2 3" xfId="2434" xr:uid="{00000000-0005-0000-0000-00005E050000}"/>
    <cellStyle name="Comma 3 19 2 3 2" xfId="4678" xr:uid="{00000000-0005-0000-0000-00005F050000}"/>
    <cellStyle name="Comma 3 19 2 3 2 2" xfId="8634" xr:uid="{22576A58-76F5-406B-B7CC-E1BD62EC57AD}"/>
    <cellStyle name="Comma 3 19 2 3 2 3" xfId="12573" xr:uid="{442F5F78-A302-41E9-A1F8-F679228638B8}"/>
    <cellStyle name="Comma 3 19 2 3 3" xfId="6674" xr:uid="{504B8977-F25C-4587-A323-D3966142D159}"/>
    <cellStyle name="Comma 3 19 2 3 4" xfId="10613" xr:uid="{226F6AFB-E33A-49C0-A25A-E24EBE93643E}"/>
    <cellStyle name="Comma 3 19 2 4" xfId="3168" xr:uid="{00000000-0005-0000-0000-000060050000}"/>
    <cellStyle name="Comma 3 19 2 4 2" xfId="7328" xr:uid="{308D5A7F-591B-4072-A597-05601A74DC41}"/>
    <cellStyle name="Comma 3 19 2 4 3" xfId="11267" xr:uid="{1FEA591C-15F6-455B-A25A-99B4C2D834B9}"/>
    <cellStyle name="Comma 3 19 2 5" xfId="5368" xr:uid="{74A59B65-11EE-41C7-A824-E40BAE43EF91}"/>
    <cellStyle name="Comma 3 19 2 6" xfId="9307" xr:uid="{089788D0-F3F4-4C7C-8180-36E57885DF03}"/>
    <cellStyle name="Comma 3 19 3" xfId="1175" xr:uid="{00000000-0005-0000-0000-000061050000}"/>
    <cellStyle name="Comma 3 19 3 2" xfId="1962" xr:uid="{00000000-0005-0000-0000-000062050000}"/>
    <cellStyle name="Comma 3 19 3 2 2" xfId="4206" xr:uid="{00000000-0005-0000-0000-000063050000}"/>
    <cellStyle name="Comma 3 19 3 2 2 2" xfId="8225" xr:uid="{BAE94D19-E877-4FAF-B2F7-691788D201DB}"/>
    <cellStyle name="Comma 3 19 3 2 2 3" xfId="12164" xr:uid="{CAC95347-058D-46D6-9FC7-2EA4BE1BD34E}"/>
    <cellStyle name="Comma 3 19 3 2 3" xfId="6265" xr:uid="{93C107FD-414B-4992-AB60-AADA6EAB390A}"/>
    <cellStyle name="Comma 3 19 3 2 4" xfId="10204" xr:uid="{913752EE-BE45-446B-92B5-87A182E55509}"/>
    <cellStyle name="Comma 3 19 3 3" xfId="2686" xr:uid="{00000000-0005-0000-0000-000064050000}"/>
    <cellStyle name="Comma 3 19 3 3 2" xfId="4930" xr:uid="{00000000-0005-0000-0000-000065050000}"/>
    <cellStyle name="Comma 3 19 3 3 2 2" xfId="8878" xr:uid="{C00D0BCD-2104-4929-AF98-5B856667CCD8}"/>
    <cellStyle name="Comma 3 19 3 3 2 3" xfId="12817" xr:uid="{11CAFE6F-FDA8-465F-8009-779602B42444}"/>
    <cellStyle name="Comma 3 19 3 3 3" xfId="6918" xr:uid="{7E706FD3-CA83-4D63-9182-37BA4137CC4A}"/>
    <cellStyle name="Comma 3 19 3 3 4" xfId="10857" xr:uid="{F5CA163D-268E-45D8-9767-2289FD2D739D}"/>
    <cellStyle name="Comma 3 19 3 4" xfId="3420" xr:uid="{00000000-0005-0000-0000-000066050000}"/>
    <cellStyle name="Comma 3 19 3 4 2" xfId="7572" xr:uid="{E22CA5F9-466E-4F65-8979-47139A05E49C}"/>
    <cellStyle name="Comma 3 19 3 4 3" xfId="11511" xr:uid="{670E8DD6-FA5D-4D4B-A52C-7DED6DFA789B}"/>
    <cellStyle name="Comma 3 19 3 5" xfId="5612" xr:uid="{DA59F721-88EE-42B1-B8B8-D932BCDBF864}"/>
    <cellStyle name="Comma 3 19 3 6" xfId="9551" xr:uid="{1EBB282D-E5B3-4D34-9C6F-212FFC714D45}"/>
    <cellStyle name="Comma 3 19 4" xfId="1390" xr:uid="{00000000-0005-0000-0000-000067050000}"/>
    <cellStyle name="Comma 3 19 4 2" xfId="3634" xr:uid="{00000000-0005-0000-0000-000068050000}"/>
    <cellStyle name="Comma 3 19 4 2 2" xfId="7776" xr:uid="{F48657C7-8A23-4B25-88BB-961432BAB03C}"/>
    <cellStyle name="Comma 3 19 4 2 3" xfId="11715" xr:uid="{BEBDF638-50E0-45B5-BA9B-04905B2CCC87}"/>
    <cellStyle name="Comma 3 19 4 3" xfId="5816" xr:uid="{D1141CFB-9309-46C2-BAB4-C9F0B10D032D}"/>
    <cellStyle name="Comma 3 19 4 4" xfId="9755" xr:uid="{D80DE98E-0815-450B-A8E4-AC9F84E9A42E}"/>
    <cellStyle name="Comma 3 19 5" xfId="2176" xr:uid="{00000000-0005-0000-0000-000069050000}"/>
    <cellStyle name="Comma 3 19 5 2" xfId="4420" xr:uid="{00000000-0005-0000-0000-00006A050000}"/>
    <cellStyle name="Comma 3 19 5 2 2" xfId="8429" xr:uid="{786BEC5E-52BC-47AE-A682-6A8E8851848C}"/>
    <cellStyle name="Comma 3 19 5 2 3" xfId="12368" xr:uid="{840A3C9B-D1C8-468A-911A-84A46FB885FB}"/>
    <cellStyle name="Comma 3 19 5 3" xfId="6469" xr:uid="{0709922B-AAED-40D8-84C0-5CA0D6DFB564}"/>
    <cellStyle name="Comma 3 19 5 4" xfId="10408" xr:uid="{B4554EAB-69FC-434E-820A-5E4E69FEE1F0}"/>
    <cellStyle name="Comma 3 19 6" xfId="2900" xr:uid="{00000000-0005-0000-0000-00006B050000}"/>
    <cellStyle name="Comma 3 19 6 2" xfId="7122" xr:uid="{A1AEA739-E1F6-492F-B3FB-D86092FACE50}"/>
    <cellStyle name="Comma 3 19 6 3" xfId="11061" xr:uid="{68FD033A-2E54-4BC9-B418-4C0F0A91DBE7}"/>
    <cellStyle name="Comma 3 19 7" xfId="5163" xr:uid="{502CC2EC-A411-497C-8588-8D3BB9262A7A}"/>
    <cellStyle name="Comma 3 19 8" xfId="9102" xr:uid="{240475B0-A64E-40AB-BFBC-DDB2391CD689}"/>
    <cellStyle name="Comma 3 2" xfId="111" xr:uid="{00000000-0005-0000-0000-00006C050000}"/>
    <cellStyle name="Comma 3 2 2" xfId="923" xr:uid="{00000000-0005-0000-0000-00006D050000}"/>
    <cellStyle name="Comma 3 2 2 2" xfId="1711" xr:uid="{00000000-0005-0000-0000-00006E050000}"/>
    <cellStyle name="Comma 3 2 2 2 2" xfId="3955" xr:uid="{00000000-0005-0000-0000-00006F050000}"/>
    <cellStyle name="Comma 3 2 2 2 2 2" xfId="7982" xr:uid="{698B0511-EBDF-4D3F-9682-885AF338D70B}"/>
    <cellStyle name="Comma 3 2 2 2 2 3" xfId="11921" xr:uid="{153C2A12-EFA7-40BD-9697-5218D3C88C32}"/>
    <cellStyle name="Comma 3 2 2 2 3" xfId="6022" xr:uid="{511DCC25-F6A8-4B15-823F-E311808638D8}"/>
    <cellStyle name="Comma 3 2 2 2 4" xfId="9961" xr:uid="{5BE8C6D0-A47B-43F1-93ED-EB82AF6401DB}"/>
    <cellStyle name="Comma 3 2 2 3" xfId="2435" xr:uid="{00000000-0005-0000-0000-000070050000}"/>
    <cellStyle name="Comma 3 2 2 3 2" xfId="4679" xr:uid="{00000000-0005-0000-0000-000071050000}"/>
    <cellStyle name="Comma 3 2 2 3 2 2" xfId="8635" xr:uid="{2BC3875C-75D1-449C-928F-148E97F9C9BD}"/>
    <cellStyle name="Comma 3 2 2 3 2 3" xfId="12574" xr:uid="{439DF64F-9CE4-4111-84AD-896164C1D093}"/>
    <cellStyle name="Comma 3 2 2 3 3" xfId="6675" xr:uid="{34C425F9-E8AB-4701-BF21-24A94217937A}"/>
    <cellStyle name="Comma 3 2 2 3 4" xfId="10614" xr:uid="{E249F5AB-F8DC-4BE5-95F4-7DCB6A7A8092}"/>
    <cellStyle name="Comma 3 2 2 4" xfId="3169" xr:uid="{00000000-0005-0000-0000-000072050000}"/>
    <cellStyle name="Comma 3 2 2 4 2" xfId="7329" xr:uid="{2BD89D04-88D2-4E77-A6A6-F79B3BC5CA42}"/>
    <cellStyle name="Comma 3 2 2 4 3" xfId="11268" xr:uid="{30655CC3-13AE-4043-9846-DFCD52FEAB8A}"/>
    <cellStyle name="Comma 3 2 2 5" xfId="5369" xr:uid="{E22B2D50-0BAA-444E-B833-ADDA043458BA}"/>
    <cellStyle name="Comma 3 2 2 6" xfId="9308" xr:uid="{ABC235EE-8FF7-4F56-B888-5177DD8F5A55}"/>
    <cellStyle name="Comma 3 2 3" xfId="1176" xr:uid="{00000000-0005-0000-0000-000073050000}"/>
    <cellStyle name="Comma 3 2 3 2" xfId="1963" xr:uid="{00000000-0005-0000-0000-000074050000}"/>
    <cellStyle name="Comma 3 2 3 2 2" xfId="4207" xr:uid="{00000000-0005-0000-0000-000075050000}"/>
    <cellStyle name="Comma 3 2 3 2 2 2" xfId="8226" xr:uid="{9485A7C5-6D37-4797-8BBF-F1FD768E0CF8}"/>
    <cellStyle name="Comma 3 2 3 2 2 3" xfId="12165" xr:uid="{E29C2F90-3F96-4555-B16F-0091332D1CE4}"/>
    <cellStyle name="Comma 3 2 3 2 3" xfId="6266" xr:uid="{5CBF7130-C0A1-4134-A793-C0E397F79656}"/>
    <cellStyle name="Comma 3 2 3 2 4" xfId="10205" xr:uid="{B3DC770F-9188-43E6-A133-DD61AA869D24}"/>
    <cellStyle name="Comma 3 2 3 3" xfId="2687" xr:uid="{00000000-0005-0000-0000-000076050000}"/>
    <cellStyle name="Comma 3 2 3 3 2" xfId="4931" xr:uid="{00000000-0005-0000-0000-000077050000}"/>
    <cellStyle name="Comma 3 2 3 3 2 2" xfId="8879" xr:uid="{9BFDC79D-6906-43DA-B2E6-451F932AFE43}"/>
    <cellStyle name="Comma 3 2 3 3 2 3" xfId="12818" xr:uid="{0012FFC4-56A8-40F3-A5AF-22C9EA8C46AA}"/>
    <cellStyle name="Comma 3 2 3 3 3" xfId="6919" xr:uid="{580A1AA3-0997-4ABB-9CF2-1E99E8ED4163}"/>
    <cellStyle name="Comma 3 2 3 3 4" xfId="10858" xr:uid="{D11F451F-79C4-4F9D-A7EE-74EE4F8C292B}"/>
    <cellStyle name="Comma 3 2 3 4" xfId="3421" xr:uid="{00000000-0005-0000-0000-000078050000}"/>
    <cellStyle name="Comma 3 2 3 4 2" xfId="7573" xr:uid="{C96C629B-E0E1-4A53-8B3D-D7FA35E14832}"/>
    <cellStyle name="Comma 3 2 3 4 3" xfId="11512" xr:uid="{9AA89F1C-DA74-42A1-AF29-C1B2739F38C8}"/>
    <cellStyle name="Comma 3 2 3 5" xfId="5613" xr:uid="{1528B652-866D-476A-8BC3-4A6B4B87DD48}"/>
    <cellStyle name="Comma 3 2 3 6" xfId="9552" xr:uid="{6C2D3F24-FADF-4C17-82D8-F1C629D3EC29}"/>
    <cellStyle name="Comma 3 2 4" xfId="1391" xr:uid="{00000000-0005-0000-0000-000079050000}"/>
    <cellStyle name="Comma 3 2 4 2" xfId="3635" xr:uid="{00000000-0005-0000-0000-00007A050000}"/>
    <cellStyle name="Comma 3 2 4 2 2" xfId="7777" xr:uid="{40359E5D-896E-4E46-B8F8-B3388306E1D9}"/>
    <cellStyle name="Comma 3 2 4 2 3" xfId="11716" xr:uid="{8C8DAA71-1914-455B-A473-A538C55118F5}"/>
    <cellStyle name="Comma 3 2 4 3" xfId="5817" xr:uid="{DDBD437D-963E-43A5-B7D0-911A0D9F5397}"/>
    <cellStyle name="Comma 3 2 4 4" xfId="9756" xr:uid="{8234F0E1-FD8A-4C1A-8B01-82030CD1F6C3}"/>
    <cellStyle name="Comma 3 2 5" xfId="2177" xr:uid="{00000000-0005-0000-0000-00007B050000}"/>
    <cellStyle name="Comma 3 2 5 2" xfId="4421" xr:uid="{00000000-0005-0000-0000-00007C050000}"/>
    <cellStyle name="Comma 3 2 5 2 2" xfId="8430" xr:uid="{55D9A9F7-14BD-4678-B287-0D30036A14A6}"/>
    <cellStyle name="Comma 3 2 5 2 3" xfId="12369" xr:uid="{FB59B21F-6FF0-4276-B541-886A94940806}"/>
    <cellStyle name="Comma 3 2 5 3" xfId="6470" xr:uid="{28E05BA9-0D44-4305-A948-39E54783BFBD}"/>
    <cellStyle name="Comma 3 2 5 4" xfId="10409" xr:uid="{0654004F-0133-47FF-8041-89962B981E93}"/>
    <cellStyle name="Comma 3 2 6" xfId="2901" xr:uid="{00000000-0005-0000-0000-00007D050000}"/>
    <cellStyle name="Comma 3 2 6 2" xfId="7123" xr:uid="{D3B37914-C80C-43CB-8AD5-A88383506525}"/>
    <cellStyle name="Comma 3 2 6 3" xfId="11062" xr:uid="{94CF1025-97C8-47F8-AED4-952432E5A9C0}"/>
    <cellStyle name="Comma 3 2 7" xfId="5164" xr:uid="{E2A622E6-F0B1-4C4E-9F50-517BC34E9F9B}"/>
    <cellStyle name="Comma 3 2 8" xfId="9103" xr:uid="{281E8EFA-9F4D-4FB0-A1E7-D482BD8CEFF6}"/>
    <cellStyle name="Comma 3 20" xfId="112" xr:uid="{00000000-0005-0000-0000-00007E050000}"/>
    <cellStyle name="Comma 3 20 2" xfId="924" xr:uid="{00000000-0005-0000-0000-00007F050000}"/>
    <cellStyle name="Comma 3 20 2 2" xfId="1712" xr:uid="{00000000-0005-0000-0000-000080050000}"/>
    <cellStyle name="Comma 3 20 2 2 2" xfId="3956" xr:uid="{00000000-0005-0000-0000-000081050000}"/>
    <cellStyle name="Comma 3 20 2 2 2 2" xfId="7983" xr:uid="{354ECD74-CB98-498E-8489-3EB3668D12FC}"/>
    <cellStyle name="Comma 3 20 2 2 2 3" xfId="11922" xr:uid="{CDF34F27-B6B6-467A-A4DC-F03A93A7157B}"/>
    <cellStyle name="Comma 3 20 2 2 3" xfId="6023" xr:uid="{737B8904-B4AE-4911-B1FA-B3781136BA4A}"/>
    <cellStyle name="Comma 3 20 2 2 4" xfId="9962" xr:uid="{2791A78E-D6C4-4137-87D4-6BB47F279B65}"/>
    <cellStyle name="Comma 3 20 2 3" xfId="2436" xr:uid="{00000000-0005-0000-0000-000082050000}"/>
    <cellStyle name="Comma 3 20 2 3 2" xfId="4680" xr:uid="{00000000-0005-0000-0000-000083050000}"/>
    <cellStyle name="Comma 3 20 2 3 2 2" xfId="8636" xr:uid="{1E1218A4-39E0-4EB1-8C20-F49AAA9B1C1D}"/>
    <cellStyle name="Comma 3 20 2 3 2 3" xfId="12575" xr:uid="{34DA9622-186F-4EF5-A93D-1E14AF675AC2}"/>
    <cellStyle name="Comma 3 20 2 3 3" xfId="6676" xr:uid="{73A7A2D0-8335-4AFD-8622-D74D2EB08E2E}"/>
    <cellStyle name="Comma 3 20 2 3 4" xfId="10615" xr:uid="{3E8021EE-BC49-4223-8C7A-5421A63CB510}"/>
    <cellStyle name="Comma 3 20 2 4" xfId="3170" xr:uid="{00000000-0005-0000-0000-000084050000}"/>
    <cellStyle name="Comma 3 20 2 4 2" xfId="7330" xr:uid="{95D09135-A892-4AF6-BF12-783F520FAF4C}"/>
    <cellStyle name="Comma 3 20 2 4 3" xfId="11269" xr:uid="{D893C4F0-D8E2-4DF1-B0D7-115BCDAA2C48}"/>
    <cellStyle name="Comma 3 20 2 5" xfId="5370" xr:uid="{6406673D-5C5F-4DB3-A9B5-C3BD02C7A7A7}"/>
    <cellStyle name="Comma 3 20 2 6" xfId="9309" xr:uid="{E690740F-31AA-4B0A-BA95-0745117F8412}"/>
    <cellStyle name="Comma 3 20 3" xfId="1177" xr:uid="{00000000-0005-0000-0000-000085050000}"/>
    <cellStyle name="Comma 3 20 3 2" xfId="1964" xr:uid="{00000000-0005-0000-0000-000086050000}"/>
    <cellStyle name="Comma 3 20 3 2 2" xfId="4208" xr:uid="{00000000-0005-0000-0000-000087050000}"/>
    <cellStyle name="Comma 3 20 3 2 2 2" xfId="8227" xr:uid="{07498C07-87B8-4D11-BEBE-AA3C941BEBB0}"/>
    <cellStyle name="Comma 3 20 3 2 2 3" xfId="12166" xr:uid="{AC71C0F0-0C1B-4739-80E4-7D9A29D2F262}"/>
    <cellStyle name="Comma 3 20 3 2 3" xfId="6267" xr:uid="{9EB96EB8-ED80-43A9-BA4A-7F12CCB92772}"/>
    <cellStyle name="Comma 3 20 3 2 4" xfId="10206" xr:uid="{1BED3D14-1DCF-410D-BA7D-5A5C4E0131F4}"/>
    <cellStyle name="Comma 3 20 3 3" xfId="2688" xr:uid="{00000000-0005-0000-0000-000088050000}"/>
    <cellStyle name="Comma 3 20 3 3 2" xfId="4932" xr:uid="{00000000-0005-0000-0000-000089050000}"/>
    <cellStyle name="Comma 3 20 3 3 2 2" xfId="8880" xr:uid="{D8118FEE-6125-41BD-937A-E68AA64143E0}"/>
    <cellStyle name="Comma 3 20 3 3 2 3" xfId="12819" xr:uid="{DBA49550-80DF-4D81-A291-595EB05A40F1}"/>
    <cellStyle name="Comma 3 20 3 3 3" xfId="6920" xr:uid="{653B3122-7906-4B05-BA42-2C2734657560}"/>
    <cellStyle name="Comma 3 20 3 3 4" xfId="10859" xr:uid="{7D21AE75-916B-45A4-AF3E-6E16CC599B35}"/>
    <cellStyle name="Comma 3 20 3 4" xfId="3422" xr:uid="{00000000-0005-0000-0000-00008A050000}"/>
    <cellStyle name="Comma 3 20 3 4 2" xfId="7574" xr:uid="{E1FFEBF8-E955-4BA8-9726-CB3FC630B3EB}"/>
    <cellStyle name="Comma 3 20 3 4 3" xfId="11513" xr:uid="{82DB77CB-78E2-4335-9B63-A90316B01C7A}"/>
    <cellStyle name="Comma 3 20 3 5" xfId="5614" xr:uid="{426FB107-5BBE-4D40-B36F-7F90A8F5FDA0}"/>
    <cellStyle name="Comma 3 20 3 6" xfId="9553" xr:uid="{971152C6-43FA-4E33-B0D7-DC87ABF5964E}"/>
    <cellStyle name="Comma 3 20 4" xfId="1392" xr:uid="{00000000-0005-0000-0000-00008B050000}"/>
    <cellStyle name="Comma 3 20 4 2" xfId="3636" xr:uid="{00000000-0005-0000-0000-00008C050000}"/>
    <cellStyle name="Comma 3 20 4 2 2" xfId="7778" xr:uid="{1766478B-857C-4782-9D8E-E70802467F35}"/>
    <cellStyle name="Comma 3 20 4 2 3" xfId="11717" xr:uid="{C7099556-B67E-4B1A-A55B-E58E853B0AC0}"/>
    <cellStyle name="Comma 3 20 4 3" xfId="5818" xr:uid="{EA680F3B-94EC-4397-A3A2-85816DCCA59C}"/>
    <cellStyle name="Comma 3 20 4 4" xfId="9757" xr:uid="{F3E4D3CE-675D-4636-BA3D-2FBDC4258AC8}"/>
    <cellStyle name="Comma 3 20 5" xfId="2178" xr:uid="{00000000-0005-0000-0000-00008D050000}"/>
    <cellStyle name="Comma 3 20 5 2" xfId="4422" xr:uid="{00000000-0005-0000-0000-00008E050000}"/>
    <cellStyle name="Comma 3 20 5 2 2" xfId="8431" xr:uid="{C26E950C-DBEF-4F0F-BB77-EF2D717F4F5F}"/>
    <cellStyle name="Comma 3 20 5 2 3" xfId="12370" xr:uid="{333F63F0-4B22-4ACD-9A0F-5F0451844A86}"/>
    <cellStyle name="Comma 3 20 5 3" xfId="6471" xr:uid="{96207D63-9480-4F24-8271-A25472EE8D2D}"/>
    <cellStyle name="Comma 3 20 5 4" xfId="10410" xr:uid="{5015164B-0DB3-4068-89DB-A1AE752582C1}"/>
    <cellStyle name="Comma 3 20 6" xfId="2902" xr:uid="{00000000-0005-0000-0000-00008F050000}"/>
    <cellStyle name="Comma 3 20 6 2" xfId="7124" xr:uid="{45E045EF-57A2-4E6A-A98B-247A235F3F99}"/>
    <cellStyle name="Comma 3 20 6 3" xfId="11063" xr:uid="{72C45BB1-003A-48E3-880B-E5503D7A6A7C}"/>
    <cellStyle name="Comma 3 20 7" xfId="5165" xr:uid="{937CB576-499D-4B5D-83AC-315BBD8C3B3D}"/>
    <cellStyle name="Comma 3 20 8" xfId="9104" xr:uid="{494AE67E-2387-4380-A3EA-80A6F6459DB4}"/>
    <cellStyle name="Comma 3 21" xfId="113" xr:uid="{00000000-0005-0000-0000-000090050000}"/>
    <cellStyle name="Comma 3 21 2" xfId="925" xr:uid="{00000000-0005-0000-0000-000091050000}"/>
    <cellStyle name="Comma 3 21 2 2" xfId="1713" xr:uid="{00000000-0005-0000-0000-000092050000}"/>
    <cellStyle name="Comma 3 21 2 2 2" xfId="3957" xr:uid="{00000000-0005-0000-0000-000093050000}"/>
    <cellStyle name="Comma 3 21 2 2 2 2" xfId="7984" xr:uid="{F316A963-E155-4357-ACD8-03D7F8A4FF08}"/>
    <cellStyle name="Comma 3 21 2 2 2 3" xfId="11923" xr:uid="{9EACC385-ADA3-4D79-9B79-38CA936A7ED9}"/>
    <cellStyle name="Comma 3 21 2 2 3" xfId="6024" xr:uid="{C7083172-F29A-4789-A9BF-60C46B62FDF1}"/>
    <cellStyle name="Comma 3 21 2 2 4" xfId="9963" xr:uid="{B2C219C7-D966-4BCC-BA7B-52134E67DD8F}"/>
    <cellStyle name="Comma 3 21 2 3" xfId="2437" xr:uid="{00000000-0005-0000-0000-000094050000}"/>
    <cellStyle name="Comma 3 21 2 3 2" xfId="4681" xr:uid="{00000000-0005-0000-0000-000095050000}"/>
    <cellStyle name="Comma 3 21 2 3 2 2" xfId="8637" xr:uid="{F7F64347-7255-4522-BF17-398A09704B01}"/>
    <cellStyle name="Comma 3 21 2 3 2 3" xfId="12576" xr:uid="{E36B857D-E6A0-45E7-A883-35F590922937}"/>
    <cellStyle name="Comma 3 21 2 3 3" xfId="6677" xr:uid="{BBFF735A-B760-4D85-8854-078ABF8A7FA7}"/>
    <cellStyle name="Comma 3 21 2 3 4" xfId="10616" xr:uid="{CA997319-BA6D-4973-B6B9-3DAC985EB953}"/>
    <cellStyle name="Comma 3 21 2 4" xfId="3171" xr:uid="{00000000-0005-0000-0000-000096050000}"/>
    <cellStyle name="Comma 3 21 2 4 2" xfId="7331" xr:uid="{2EBB3CF6-DA39-48F7-9B7E-00CF49B2E9A8}"/>
    <cellStyle name="Comma 3 21 2 4 3" xfId="11270" xr:uid="{0656B9AB-A8B5-4640-A0BF-414A9BE9C483}"/>
    <cellStyle name="Comma 3 21 2 5" xfId="5371" xr:uid="{FF85797D-CC47-4EAB-9936-988B12FB819A}"/>
    <cellStyle name="Comma 3 21 2 6" xfId="9310" xr:uid="{6A322C8D-FB3C-49F5-950D-BFAF64AA6713}"/>
    <cellStyle name="Comma 3 21 3" xfId="1178" xr:uid="{00000000-0005-0000-0000-000097050000}"/>
    <cellStyle name="Comma 3 21 3 2" xfId="1965" xr:uid="{00000000-0005-0000-0000-000098050000}"/>
    <cellStyle name="Comma 3 21 3 2 2" xfId="4209" xr:uid="{00000000-0005-0000-0000-000099050000}"/>
    <cellStyle name="Comma 3 21 3 2 2 2" xfId="8228" xr:uid="{7B52E83F-1615-418E-B57A-59911272A83F}"/>
    <cellStyle name="Comma 3 21 3 2 2 3" xfId="12167" xr:uid="{7275DB9D-EB0E-4A0E-BC8B-20BF437AEAE9}"/>
    <cellStyle name="Comma 3 21 3 2 3" xfId="6268" xr:uid="{BF957D7D-3CAC-4F65-8FA1-74CDF604CFC7}"/>
    <cellStyle name="Comma 3 21 3 2 4" xfId="10207" xr:uid="{C2FAD324-D4D4-42DC-9E97-54BA82B42208}"/>
    <cellStyle name="Comma 3 21 3 3" xfId="2689" xr:uid="{00000000-0005-0000-0000-00009A050000}"/>
    <cellStyle name="Comma 3 21 3 3 2" xfId="4933" xr:uid="{00000000-0005-0000-0000-00009B050000}"/>
    <cellStyle name="Comma 3 21 3 3 2 2" xfId="8881" xr:uid="{8986A1CD-4D32-4895-8248-46CB79F4958C}"/>
    <cellStyle name="Comma 3 21 3 3 2 3" xfId="12820" xr:uid="{BE473C68-0C22-4307-8DA8-83211923D7FD}"/>
    <cellStyle name="Comma 3 21 3 3 3" xfId="6921" xr:uid="{7C4C605F-3751-4849-8F8F-7693A5B233B2}"/>
    <cellStyle name="Comma 3 21 3 3 4" xfId="10860" xr:uid="{D6F19822-4194-4001-A500-8565BB0FF53D}"/>
    <cellStyle name="Comma 3 21 3 4" xfId="3423" xr:uid="{00000000-0005-0000-0000-00009C050000}"/>
    <cellStyle name="Comma 3 21 3 4 2" xfId="7575" xr:uid="{FE4B4B7A-252E-4408-8985-52F088240A52}"/>
    <cellStyle name="Comma 3 21 3 4 3" xfId="11514" xr:uid="{1051E049-A242-4469-BD1E-FD68BAB69E0E}"/>
    <cellStyle name="Comma 3 21 3 5" xfId="5615" xr:uid="{C4D188A6-D70F-4866-A150-650F1EF825A5}"/>
    <cellStyle name="Comma 3 21 3 6" xfId="9554" xr:uid="{6767DAF6-6147-4BC9-ACC8-0EB52EA19F78}"/>
    <cellStyle name="Comma 3 21 4" xfId="1393" xr:uid="{00000000-0005-0000-0000-00009D050000}"/>
    <cellStyle name="Comma 3 21 4 2" xfId="3637" xr:uid="{00000000-0005-0000-0000-00009E050000}"/>
    <cellStyle name="Comma 3 21 4 2 2" xfId="7779" xr:uid="{17C196BC-00D9-4F22-B420-09189AC78311}"/>
    <cellStyle name="Comma 3 21 4 2 3" xfId="11718" xr:uid="{B3D5A794-DFCE-45CE-84E2-69140924817D}"/>
    <cellStyle name="Comma 3 21 4 3" xfId="5819" xr:uid="{A77F63A8-6ED6-4D83-AF54-44E6FF5A8952}"/>
    <cellStyle name="Comma 3 21 4 4" xfId="9758" xr:uid="{7FB2E9ED-FFB8-4A6C-9539-159572950B73}"/>
    <cellStyle name="Comma 3 21 5" xfId="2179" xr:uid="{00000000-0005-0000-0000-00009F050000}"/>
    <cellStyle name="Comma 3 21 5 2" xfId="4423" xr:uid="{00000000-0005-0000-0000-0000A0050000}"/>
    <cellStyle name="Comma 3 21 5 2 2" xfId="8432" xr:uid="{973CF919-ADD2-4E38-9B0C-9D99A124AE13}"/>
    <cellStyle name="Comma 3 21 5 2 3" xfId="12371" xr:uid="{A3A074D6-ED0F-4775-A7CC-1B6C6CCA772A}"/>
    <cellStyle name="Comma 3 21 5 3" xfId="6472" xr:uid="{509C2C91-DF8E-499C-887B-1406F049DF50}"/>
    <cellStyle name="Comma 3 21 5 4" xfId="10411" xr:uid="{9ABEDC6B-118B-4356-B217-7C70F788DD62}"/>
    <cellStyle name="Comma 3 21 6" xfId="2903" xr:uid="{00000000-0005-0000-0000-0000A1050000}"/>
    <cellStyle name="Comma 3 21 6 2" xfId="7125" xr:uid="{AF59A928-1D09-4F03-8A7F-D2F8A898E6E5}"/>
    <cellStyle name="Comma 3 21 6 3" xfId="11064" xr:uid="{702DE589-8CFA-4B30-819B-53D9BB57CABE}"/>
    <cellStyle name="Comma 3 21 7" xfId="5166" xr:uid="{A74EF0BA-0008-4295-A76A-E6D4D0F9907D}"/>
    <cellStyle name="Comma 3 21 8" xfId="9105" xr:uid="{35C9664A-29EA-445A-853E-011A4BA801FF}"/>
    <cellStyle name="Comma 3 22" xfId="114" xr:uid="{00000000-0005-0000-0000-0000A2050000}"/>
    <cellStyle name="Comma 3 22 2" xfId="926" xr:uid="{00000000-0005-0000-0000-0000A3050000}"/>
    <cellStyle name="Comma 3 22 2 2" xfId="1714" xr:uid="{00000000-0005-0000-0000-0000A4050000}"/>
    <cellStyle name="Comma 3 22 2 2 2" xfId="3958" xr:uid="{00000000-0005-0000-0000-0000A5050000}"/>
    <cellStyle name="Comma 3 22 2 2 2 2" xfId="7985" xr:uid="{49127BCF-6158-464C-A920-74895FFDE098}"/>
    <cellStyle name="Comma 3 22 2 2 2 3" xfId="11924" xr:uid="{D6E4CF31-608B-4083-87C0-92B431384F6D}"/>
    <cellStyle name="Comma 3 22 2 2 3" xfId="6025" xr:uid="{AFF4E949-10BF-4CB8-9FE0-7F5C3D3C7D52}"/>
    <cellStyle name="Comma 3 22 2 2 4" xfId="9964" xr:uid="{8B0F3654-A287-47B7-A7B0-6891594B26A0}"/>
    <cellStyle name="Comma 3 22 2 3" xfId="2438" xr:uid="{00000000-0005-0000-0000-0000A6050000}"/>
    <cellStyle name="Comma 3 22 2 3 2" xfId="4682" xr:uid="{00000000-0005-0000-0000-0000A7050000}"/>
    <cellStyle name="Comma 3 22 2 3 2 2" xfId="8638" xr:uid="{10E18128-BCB1-4CBA-AB3A-0A5ED771A442}"/>
    <cellStyle name="Comma 3 22 2 3 2 3" xfId="12577" xr:uid="{4388ABC9-6EF3-4302-A84D-EB8C5253CB39}"/>
    <cellStyle name="Comma 3 22 2 3 3" xfId="6678" xr:uid="{D158821F-526B-4B60-B704-7DB892F99F61}"/>
    <cellStyle name="Comma 3 22 2 3 4" xfId="10617" xr:uid="{B24A6A52-7F1F-48D6-9D62-2143AEDB9CA9}"/>
    <cellStyle name="Comma 3 22 2 4" xfId="3172" xr:uid="{00000000-0005-0000-0000-0000A8050000}"/>
    <cellStyle name="Comma 3 22 2 4 2" xfId="7332" xr:uid="{62DE7572-AA57-4AC0-B019-7964FA5A4333}"/>
    <cellStyle name="Comma 3 22 2 4 3" xfId="11271" xr:uid="{33D05C93-1412-4DE0-8190-1A1137BB202B}"/>
    <cellStyle name="Comma 3 22 2 5" xfId="5372" xr:uid="{34B91F17-20CA-4471-B880-03121AABA91A}"/>
    <cellStyle name="Comma 3 22 2 6" xfId="9311" xr:uid="{764E2A45-F1C2-4270-9299-773386802494}"/>
    <cellStyle name="Comma 3 22 3" xfId="1179" xr:uid="{00000000-0005-0000-0000-0000A9050000}"/>
    <cellStyle name="Comma 3 22 3 2" xfId="1966" xr:uid="{00000000-0005-0000-0000-0000AA050000}"/>
    <cellStyle name="Comma 3 22 3 2 2" xfId="4210" xr:uid="{00000000-0005-0000-0000-0000AB050000}"/>
    <cellStyle name="Comma 3 22 3 2 2 2" xfId="8229" xr:uid="{F038847E-1867-4E8B-8BBE-2CCC7EBD1E76}"/>
    <cellStyle name="Comma 3 22 3 2 2 3" xfId="12168" xr:uid="{BC4F0918-D1BE-4BC5-9BE0-0888E548CCF7}"/>
    <cellStyle name="Comma 3 22 3 2 3" xfId="6269" xr:uid="{49A2028B-8C53-436F-B834-E71B18603DA6}"/>
    <cellStyle name="Comma 3 22 3 2 4" xfId="10208" xr:uid="{E7B88501-770A-4D49-BBEF-2C87E91F2A8F}"/>
    <cellStyle name="Comma 3 22 3 3" xfId="2690" xr:uid="{00000000-0005-0000-0000-0000AC050000}"/>
    <cellStyle name="Comma 3 22 3 3 2" xfId="4934" xr:uid="{00000000-0005-0000-0000-0000AD050000}"/>
    <cellStyle name="Comma 3 22 3 3 2 2" xfId="8882" xr:uid="{A6225B40-4466-4C25-B375-A013E969E6EA}"/>
    <cellStyle name="Comma 3 22 3 3 2 3" xfId="12821" xr:uid="{A180B600-4E54-4CE3-9394-37227EC0327A}"/>
    <cellStyle name="Comma 3 22 3 3 3" xfId="6922" xr:uid="{EAD21DC4-5E31-4344-B939-0F6B48CAF323}"/>
    <cellStyle name="Comma 3 22 3 3 4" xfId="10861" xr:uid="{7777C0DD-2550-4411-A42D-D77685A414C6}"/>
    <cellStyle name="Comma 3 22 3 4" xfId="3424" xr:uid="{00000000-0005-0000-0000-0000AE050000}"/>
    <cellStyle name="Comma 3 22 3 4 2" xfId="7576" xr:uid="{51903128-0E76-455F-8F4F-A30776A78DA9}"/>
    <cellStyle name="Comma 3 22 3 4 3" xfId="11515" xr:uid="{C511E6C2-162F-48EC-B6C0-975FF26E0BA4}"/>
    <cellStyle name="Comma 3 22 3 5" xfId="5616" xr:uid="{03383A87-D992-48EC-81FF-9933960EBA48}"/>
    <cellStyle name="Comma 3 22 3 6" xfId="9555" xr:uid="{9C847F83-2D11-43C8-9F71-4A8604298621}"/>
    <cellStyle name="Comma 3 22 4" xfId="1394" xr:uid="{00000000-0005-0000-0000-0000AF050000}"/>
    <cellStyle name="Comma 3 22 4 2" xfId="3638" xr:uid="{00000000-0005-0000-0000-0000B0050000}"/>
    <cellStyle name="Comma 3 22 4 2 2" xfId="7780" xr:uid="{B5BD2DBD-F6FA-47EA-B880-13BCEB489D71}"/>
    <cellStyle name="Comma 3 22 4 2 3" xfId="11719" xr:uid="{550DF152-F0F2-4AF4-9408-B2E8210D43E8}"/>
    <cellStyle name="Comma 3 22 4 3" xfId="5820" xr:uid="{B56FC3C6-1C63-4682-9E9B-005C6D6C1EE0}"/>
    <cellStyle name="Comma 3 22 4 4" xfId="9759" xr:uid="{55DDE198-7CD8-427B-AA9B-44BF9F14B7E9}"/>
    <cellStyle name="Comma 3 22 5" xfId="2180" xr:uid="{00000000-0005-0000-0000-0000B1050000}"/>
    <cellStyle name="Comma 3 22 5 2" xfId="4424" xr:uid="{00000000-0005-0000-0000-0000B2050000}"/>
    <cellStyle name="Comma 3 22 5 2 2" xfId="8433" xr:uid="{49F19384-F91A-4FD6-91E9-D2365B6D4EE5}"/>
    <cellStyle name="Comma 3 22 5 2 3" xfId="12372" xr:uid="{6ECF8F74-815E-4961-8C37-FDE40E672649}"/>
    <cellStyle name="Comma 3 22 5 3" xfId="6473" xr:uid="{A5AE0CA7-3B96-48F3-9235-2186CA3B9806}"/>
    <cellStyle name="Comma 3 22 5 4" xfId="10412" xr:uid="{EFE4B653-E402-4F39-B041-CFA96026F0BF}"/>
    <cellStyle name="Comma 3 22 6" xfId="2904" xr:uid="{00000000-0005-0000-0000-0000B3050000}"/>
    <cellStyle name="Comma 3 22 6 2" xfId="7126" xr:uid="{1A9BB5E3-FCFA-4561-B1D7-7597C6FBDD0A}"/>
    <cellStyle name="Comma 3 22 6 3" xfId="11065" xr:uid="{9B5C8604-BE17-4B30-91F1-F688D874CC0A}"/>
    <cellStyle name="Comma 3 22 7" xfId="5167" xr:uid="{71B58606-8CAD-4674-A1CA-5BB555C822F9}"/>
    <cellStyle name="Comma 3 22 8" xfId="9106" xr:uid="{7CF42E94-1364-4173-AF03-52DF8079D4B0}"/>
    <cellStyle name="Comma 3 23" xfId="115" xr:uid="{00000000-0005-0000-0000-0000B4050000}"/>
    <cellStyle name="Comma 3 23 2" xfId="927" xr:uid="{00000000-0005-0000-0000-0000B5050000}"/>
    <cellStyle name="Comma 3 23 2 2" xfId="1715" xr:uid="{00000000-0005-0000-0000-0000B6050000}"/>
    <cellStyle name="Comma 3 23 2 2 2" xfId="3959" xr:uid="{00000000-0005-0000-0000-0000B7050000}"/>
    <cellStyle name="Comma 3 23 2 2 2 2" xfId="7986" xr:uid="{9CD5C96C-BBF5-4A1F-8F22-9B6637D8A006}"/>
    <cellStyle name="Comma 3 23 2 2 2 3" xfId="11925" xr:uid="{B0CB3DB1-BAE9-47C8-B179-00C672BED3CD}"/>
    <cellStyle name="Comma 3 23 2 2 3" xfId="6026" xr:uid="{FFB88383-8765-4700-845C-53D4F451FF53}"/>
    <cellStyle name="Comma 3 23 2 2 4" xfId="9965" xr:uid="{C5CA145D-BC70-4077-A509-3B4575E42AD8}"/>
    <cellStyle name="Comma 3 23 2 3" xfId="2439" xr:uid="{00000000-0005-0000-0000-0000B8050000}"/>
    <cellStyle name="Comma 3 23 2 3 2" xfId="4683" xr:uid="{00000000-0005-0000-0000-0000B9050000}"/>
    <cellStyle name="Comma 3 23 2 3 2 2" xfId="8639" xr:uid="{1EBBE601-4DB2-473B-8A1D-2B61E2B4D202}"/>
    <cellStyle name="Comma 3 23 2 3 2 3" xfId="12578" xr:uid="{B9F6509D-2283-4E28-9381-E44B1EA8ADA7}"/>
    <cellStyle name="Comma 3 23 2 3 3" xfId="6679" xr:uid="{FD3CED81-051F-47E7-BBEB-C81B5BA35806}"/>
    <cellStyle name="Comma 3 23 2 3 4" xfId="10618" xr:uid="{383C32E5-FC77-42F0-A0E2-F562DF35DDBE}"/>
    <cellStyle name="Comma 3 23 2 4" xfId="3173" xr:uid="{00000000-0005-0000-0000-0000BA050000}"/>
    <cellStyle name="Comma 3 23 2 4 2" xfId="7333" xr:uid="{97DAFC89-B7FD-4B14-A87D-6C0D3310D762}"/>
    <cellStyle name="Comma 3 23 2 4 3" xfId="11272" xr:uid="{A850D062-C786-482D-868C-A1C7575D2F55}"/>
    <cellStyle name="Comma 3 23 2 5" xfId="5373" xr:uid="{34677072-8CC7-4A72-9604-D9F1CDB30DCC}"/>
    <cellStyle name="Comma 3 23 2 6" xfId="9312" xr:uid="{96CB85CC-3F07-4F11-841F-55D6AF10ABFB}"/>
    <cellStyle name="Comma 3 23 3" xfId="1180" xr:uid="{00000000-0005-0000-0000-0000BB050000}"/>
    <cellStyle name="Comma 3 23 3 2" xfId="1967" xr:uid="{00000000-0005-0000-0000-0000BC050000}"/>
    <cellStyle name="Comma 3 23 3 2 2" xfId="4211" xr:uid="{00000000-0005-0000-0000-0000BD050000}"/>
    <cellStyle name="Comma 3 23 3 2 2 2" xfId="8230" xr:uid="{3A5A5D7B-123C-4928-87A6-6E91ABCE3A26}"/>
    <cellStyle name="Comma 3 23 3 2 2 3" xfId="12169" xr:uid="{A7CF107B-24F5-47FB-B226-328A45E3FC04}"/>
    <cellStyle name="Comma 3 23 3 2 3" xfId="6270" xr:uid="{9E30CE92-1A13-4E98-A948-C02539F0B325}"/>
    <cellStyle name="Comma 3 23 3 2 4" xfId="10209" xr:uid="{4DD4D401-17E4-42A3-AB7F-8AC4A2E3AD49}"/>
    <cellStyle name="Comma 3 23 3 3" xfId="2691" xr:uid="{00000000-0005-0000-0000-0000BE050000}"/>
    <cellStyle name="Comma 3 23 3 3 2" xfId="4935" xr:uid="{00000000-0005-0000-0000-0000BF050000}"/>
    <cellStyle name="Comma 3 23 3 3 2 2" xfId="8883" xr:uid="{EF9A00D8-8A20-4524-A376-6280EAE8CE69}"/>
    <cellStyle name="Comma 3 23 3 3 2 3" xfId="12822" xr:uid="{341B47E4-3A9E-4C98-B20D-75FA1B20F236}"/>
    <cellStyle name="Comma 3 23 3 3 3" xfId="6923" xr:uid="{0C061981-66E0-4835-836A-E2E4CFF7FA21}"/>
    <cellStyle name="Comma 3 23 3 3 4" xfId="10862" xr:uid="{99F6FB8B-C4FB-405F-B02E-D9874313D0B7}"/>
    <cellStyle name="Comma 3 23 3 4" xfId="3425" xr:uid="{00000000-0005-0000-0000-0000C0050000}"/>
    <cellStyle name="Comma 3 23 3 4 2" xfId="7577" xr:uid="{E9D6489C-EA01-4182-8E14-849CDADF7637}"/>
    <cellStyle name="Comma 3 23 3 4 3" xfId="11516" xr:uid="{967D462C-0872-4E0C-9F1D-FED8FF4EFE76}"/>
    <cellStyle name="Comma 3 23 3 5" xfId="5617" xr:uid="{FB3635A1-0EC2-4CA8-BB46-60DB8679386E}"/>
    <cellStyle name="Comma 3 23 3 6" xfId="9556" xr:uid="{413A0B5F-2936-49E3-8AA1-B2F08AB6A77F}"/>
    <cellStyle name="Comma 3 23 4" xfId="1395" xr:uid="{00000000-0005-0000-0000-0000C1050000}"/>
    <cellStyle name="Comma 3 23 4 2" xfId="3639" xr:uid="{00000000-0005-0000-0000-0000C2050000}"/>
    <cellStyle name="Comma 3 23 4 2 2" xfId="7781" xr:uid="{0AC35B87-05EC-4A8E-BBAC-54EB728F38A2}"/>
    <cellStyle name="Comma 3 23 4 2 3" xfId="11720" xr:uid="{9F1B0561-A1E1-4A3A-B9F2-4E5DF736AC3A}"/>
    <cellStyle name="Comma 3 23 4 3" xfId="5821" xr:uid="{10D16807-72E3-4D5C-9937-B29EFFCE0AC8}"/>
    <cellStyle name="Comma 3 23 4 4" xfId="9760" xr:uid="{94C7B368-97F2-4731-861D-1C220C137C09}"/>
    <cellStyle name="Comma 3 23 5" xfId="2181" xr:uid="{00000000-0005-0000-0000-0000C3050000}"/>
    <cellStyle name="Comma 3 23 5 2" xfId="4425" xr:uid="{00000000-0005-0000-0000-0000C4050000}"/>
    <cellStyle name="Comma 3 23 5 2 2" xfId="8434" xr:uid="{69A3C2BE-F89A-4D1A-A202-F5F33AB405E8}"/>
    <cellStyle name="Comma 3 23 5 2 3" xfId="12373" xr:uid="{B5CB72AC-1921-4C45-966A-11EE12D9AFBC}"/>
    <cellStyle name="Comma 3 23 5 3" xfId="6474" xr:uid="{DA74CF02-9353-4622-B453-875FC13D712B}"/>
    <cellStyle name="Comma 3 23 5 4" xfId="10413" xr:uid="{280DB0A4-B363-40BF-AEC9-391FE0934A02}"/>
    <cellStyle name="Comma 3 23 6" xfId="2905" xr:uid="{00000000-0005-0000-0000-0000C5050000}"/>
    <cellStyle name="Comma 3 23 6 2" xfId="7127" xr:uid="{0C500D2F-BDC3-49E8-97B3-BB0FB1C939C1}"/>
    <cellStyle name="Comma 3 23 6 3" xfId="11066" xr:uid="{31AE5243-8108-41CC-AADD-1A8BD7C2AD35}"/>
    <cellStyle name="Comma 3 23 7" xfId="5168" xr:uid="{60C111ED-B641-4155-BC20-2CC46AFAC199}"/>
    <cellStyle name="Comma 3 23 8" xfId="9107" xr:uid="{28D9B6D3-FCCC-4D3A-B17F-3D86FE6A6D25}"/>
    <cellStyle name="Comma 3 24" xfId="116" xr:uid="{00000000-0005-0000-0000-0000C6050000}"/>
    <cellStyle name="Comma 3 24 2" xfId="928" xr:uid="{00000000-0005-0000-0000-0000C7050000}"/>
    <cellStyle name="Comma 3 24 2 2" xfId="1716" xr:uid="{00000000-0005-0000-0000-0000C8050000}"/>
    <cellStyle name="Comma 3 24 2 2 2" xfId="3960" xr:uid="{00000000-0005-0000-0000-0000C9050000}"/>
    <cellStyle name="Comma 3 24 2 2 2 2" xfId="7987" xr:uid="{3CCAA840-FF39-452B-AD57-C4C985FCC5ED}"/>
    <cellStyle name="Comma 3 24 2 2 2 3" xfId="11926" xr:uid="{7A18568B-6B3C-457B-9689-CA99479B9F0F}"/>
    <cellStyle name="Comma 3 24 2 2 3" xfId="6027" xr:uid="{0B49C2DF-D92B-4C76-AE5E-F54A0222FD2C}"/>
    <cellStyle name="Comma 3 24 2 2 4" xfId="9966" xr:uid="{8166558C-2708-4306-A934-03A7BA657037}"/>
    <cellStyle name="Comma 3 24 2 3" xfId="2440" xr:uid="{00000000-0005-0000-0000-0000CA050000}"/>
    <cellStyle name="Comma 3 24 2 3 2" xfId="4684" xr:uid="{00000000-0005-0000-0000-0000CB050000}"/>
    <cellStyle name="Comma 3 24 2 3 2 2" xfId="8640" xr:uid="{DA9BB5E4-D57A-45D3-9D8E-49135BDAB1E7}"/>
    <cellStyle name="Comma 3 24 2 3 2 3" xfId="12579" xr:uid="{3849A931-6273-478C-A3BA-39D8BB698819}"/>
    <cellStyle name="Comma 3 24 2 3 3" xfId="6680" xr:uid="{CABD38F6-FAAD-4B7C-B786-DC0EE671FCE7}"/>
    <cellStyle name="Comma 3 24 2 3 4" xfId="10619" xr:uid="{72F114EE-B9D0-4D23-A23E-05F9CFB59B87}"/>
    <cellStyle name="Comma 3 24 2 4" xfId="3174" xr:uid="{00000000-0005-0000-0000-0000CC050000}"/>
    <cellStyle name="Comma 3 24 2 4 2" xfId="7334" xr:uid="{041654C1-9774-4200-B735-4498DEA73987}"/>
    <cellStyle name="Comma 3 24 2 4 3" xfId="11273" xr:uid="{A8D1AA4D-AB5F-4980-8C0F-0BB76DC1BBB6}"/>
    <cellStyle name="Comma 3 24 2 5" xfId="5374" xr:uid="{24161F49-FC19-4DE9-BA78-5B9A3F52A83B}"/>
    <cellStyle name="Comma 3 24 2 6" xfId="9313" xr:uid="{3EAA4BEC-82B7-4F01-BE53-E2FFACEB7375}"/>
    <cellStyle name="Comma 3 24 3" xfId="1181" xr:uid="{00000000-0005-0000-0000-0000CD050000}"/>
    <cellStyle name="Comma 3 24 3 2" xfId="1968" xr:uid="{00000000-0005-0000-0000-0000CE050000}"/>
    <cellStyle name="Comma 3 24 3 2 2" xfId="4212" xr:uid="{00000000-0005-0000-0000-0000CF050000}"/>
    <cellStyle name="Comma 3 24 3 2 2 2" xfId="8231" xr:uid="{C90F177C-45C7-48AC-9B9B-01FBB488E2BB}"/>
    <cellStyle name="Comma 3 24 3 2 2 3" xfId="12170" xr:uid="{4789BE42-6FE2-4061-AF30-4913FEC2346C}"/>
    <cellStyle name="Comma 3 24 3 2 3" xfId="6271" xr:uid="{9EA8A208-D5A8-49A6-9C43-E993985AA5B9}"/>
    <cellStyle name="Comma 3 24 3 2 4" xfId="10210" xr:uid="{F975FD54-3085-415C-B182-986850EADCF1}"/>
    <cellStyle name="Comma 3 24 3 3" xfId="2692" xr:uid="{00000000-0005-0000-0000-0000D0050000}"/>
    <cellStyle name="Comma 3 24 3 3 2" xfId="4936" xr:uid="{00000000-0005-0000-0000-0000D1050000}"/>
    <cellStyle name="Comma 3 24 3 3 2 2" xfId="8884" xr:uid="{20B07804-BE60-47A2-B01A-381452757BD3}"/>
    <cellStyle name="Comma 3 24 3 3 2 3" xfId="12823" xr:uid="{17448B2F-C6E9-4509-8F5B-C079F66F2BB0}"/>
    <cellStyle name="Comma 3 24 3 3 3" xfId="6924" xr:uid="{E0734A46-2740-4E6A-9272-9E9420E75049}"/>
    <cellStyle name="Comma 3 24 3 3 4" xfId="10863" xr:uid="{D648871B-3A4D-4D2F-82E4-11A4ACDFF565}"/>
    <cellStyle name="Comma 3 24 3 4" xfId="3426" xr:uid="{00000000-0005-0000-0000-0000D2050000}"/>
    <cellStyle name="Comma 3 24 3 4 2" xfId="7578" xr:uid="{60856924-4738-44EF-827D-49A23778B4A6}"/>
    <cellStyle name="Comma 3 24 3 4 3" xfId="11517" xr:uid="{7C9B1DB5-2481-43C4-90CF-9C3A6883206E}"/>
    <cellStyle name="Comma 3 24 3 5" xfId="5618" xr:uid="{03A22F89-6710-443F-86DA-4E919C3B6174}"/>
    <cellStyle name="Comma 3 24 3 6" xfId="9557" xr:uid="{9057C9C3-129D-4D26-9635-1AB2244D50DA}"/>
    <cellStyle name="Comma 3 24 4" xfId="1396" xr:uid="{00000000-0005-0000-0000-0000D3050000}"/>
    <cellStyle name="Comma 3 24 4 2" xfId="3640" xr:uid="{00000000-0005-0000-0000-0000D4050000}"/>
    <cellStyle name="Comma 3 24 4 2 2" xfId="7782" xr:uid="{A86BE15E-9067-4F60-9CD3-5D02C1470C21}"/>
    <cellStyle name="Comma 3 24 4 2 3" xfId="11721" xr:uid="{E1AF4ED5-397C-4BA1-A88E-8B1402444217}"/>
    <cellStyle name="Comma 3 24 4 3" xfId="5822" xr:uid="{9E53DD75-5CE7-4171-9828-339EC8A613AD}"/>
    <cellStyle name="Comma 3 24 4 4" xfId="9761" xr:uid="{89FF0444-C4E6-4B29-866E-BFC79C5E0512}"/>
    <cellStyle name="Comma 3 24 5" xfId="2182" xr:uid="{00000000-0005-0000-0000-0000D5050000}"/>
    <cellStyle name="Comma 3 24 5 2" xfId="4426" xr:uid="{00000000-0005-0000-0000-0000D6050000}"/>
    <cellStyle name="Comma 3 24 5 2 2" xfId="8435" xr:uid="{22E06C03-AED3-496B-AABD-6665A8AC5B56}"/>
    <cellStyle name="Comma 3 24 5 2 3" xfId="12374" xr:uid="{F1D96C39-7EFB-4CE5-B118-05D42DB08414}"/>
    <cellStyle name="Comma 3 24 5 3" xfId="6475" xr:uid="{37A8AC4B-98C9-4C84-A081-E9541D1E0571}"/>
    <cellStyle name="Comma 3 24 5 4" xfId="10414" xr:uid="{360A9AD0-8D2C-4689-91E4-B7AF0037463D}"/>
    <cellStyle name="Comma 3 24 6" xfId="2906" xr:uid="{00000000-0005-0000-0000-0000D7050000}"/>
    <cellStyle name="Comma 3 24 6 2" xfId="7128" xr:uid="{0F29047C-3A13-48C3-8A9C-361EA73945D4}"/>
    <cellStyle name="Comma 3 24 6 3" xfId="11067" xr:uid="{75DB17EE-1A42-4C42-8441-6D04ED7E5E31}"/>
    <cellStyle name="Comma 3 24 7" xfId="5169" xr:uid="{613DBE50-5C5E-48C2-BF28-55E580470215}"/>
    <cellStyle name="Comma 3 24 8" xfId="9108" xr:uid="{C6A16772-EF98-46C3-8579-8FB2A8507E09}"/>
    <cellStyle name="Comma 3 25" xfId="117" xr:uid="{00000000-0005-0000-0000-0000D8050000}"/>
    <cellStyle name="Comma 3 25 2" xfId="929" xr:uid="{00000000-0005-0000-0000-0000D9050000}"/>
    <cellStyle name="Comma 3 25 2 2" xfId="1717" xr:uid="{00000000-0005-0000-0000-0000DA050000}"/>
    <cellStyle name="Comma 3 25 2 2 2" xfId="3961" xr:uid="{00000000-0005-0000-0000-0000DB050000}"/>
    <cellStyle name="Comma 3 25 2 2 2 2" xfId="7988" xr:uid="{36741AD2-3045-4357-AC59-5BFB506AB5AE}"/>
    <cellStyle name="Comma 3 25 2 2 2 3" xfId="11927" xr:uid="{14768DDB-E553-45FA-98ED-E27D6475244C}"/>
    <cellStyle name="Comma 3 25 2 2 3" xfId="6028" xr:uid="{3CD8B4BB-93C7-4FBB-AAFB-27CBF4D018EC}"/>
    <cellStyle name="Comma 3 25 2 2 4" xfId="9967" xr:uid="{A3244321-A4B8-4791-9BDA-DEF88220B9F4}"/>
    <cellStyle name="Comma 3 25 2 3" xfId="2441" xr:uid="{00000000-0005-0000-0000-0000DC050000}"/>
    <cellStyle name="Comma 3 25 2 3 2" xfId="4685" xr:uid="{00000000-0005-0000-0000-0000DD050000}"/>
    <cellStyle name="Comma 3 25 2 3 2 2" xfId="8641" xr:uid="{016AD494-6F87-4B60-821E-1060078BE634}"/>
    <cellStyle name="Comma 3 25 2 3 2 3" xfId="12580" xr:uid="{4D9A2620-EAAF-43B2-A22F-E05752E0A3E0}"/>
    <cellStyle name="Comma 3 25 2 3 3" xfId="6681" xr:uid="{46539EE1-A401-47CC-ABC1-68476ABE4ABA}"/>
    <cellStyle name="Comma 3 25 2 3 4" xfId="10620" xr:uid="{E91C1D4C-29AB-483C-93B1-2200A64A067B}"/>
    <cellStyle name="Comma 3 25 2 4" xfId="3175" xr:uid="{00000000-0005-0000-0000-0000DE050000}"/>
    <cellStyle name="Comma 3 25 2 4 2" xfId="7335" xr:uid="{DAE0E0AE-2241-48BE-AA17-7357D5507439}"/>
    <cellStyle name="Comma 3 25 2 4 3" xfId="11274" xr:uid="{92417FCA-7004-4898-9A62-E7246904C30B}"/>
    <cellStyle name="Comma 3 25 2 5" xfId="5375" xr:uid="{FD67D038-841C-4027-A32B-B8C4B1413C84}"/>
    <cellStyle name="Comma 3 25 2 6" xfId="9314" xr:uid="{DCEC5E61-3DFC-4E9D-9783-85B4C80675F8}"/>
    <cellStyle name="Comma 3 25 3" xfId="1182" xr:uid="{00000000-0005-0000-0000-0000DF050000}"/>
    <cellStyle name="Comma 3 25 3 2" xfId="1969" xr:uid="{00000000-0005-0000-0000-0000E0050000}"/>
    <cellStyle name="Comma 3 25 3 2 2" xfId="4213" xr:uid="{00000000-0005-0000-0000-0000E1050000}"/>
    <cellStyle name="Comma 3 25 3 2 2 2" xfId="8232" xr:uid="{C46A6B6B-E0FD-4F3A-A487-654DEA4E3DD8}"/>
    <cellStyle name="Comma 3 25 3 2 2 3" xfId="12171" xr:uid="{BF0E3559-427F-495F-92FE-DFFE619D2D59}"/>
    <cellStyle name="Comma 3 25 3 2 3" xfId="6272" xr:uid="{65A75EF5-BAF6-48EF-93E3-AB2A5958A4B9}"/>
    <cellStyle name="Comma 3 25 3 2 4" xfId="10211" xr:uid="{D30AFFBB-DB93-410F-B7F7-7F9FB776D876}"/>
    <cellStyle name="Comma 3 25 3 3" xfId="2693" xr:uid="{00000000-0005-0000-0000-0000E2050000}"/>
    <cellStyle name="Comma 3 25 3 3 2" xfId="4937" xr:uid="{00000000-0005-0000-0000-0000E3050000}"/>
    <cellStyle name="Comma 3 25 3 3 2 2" xfId="8885" xr:uid="{2DADB2D1-BE83-4DB0-BEDD-9754252FB2D5}"/>
    <cellStyle name="Comma 3 25 3 3 2 3" xfId="12824" xr:uid="{FA4435CE-870B-4810-8048-EB019BFF13DE}"/>
    <cellStyle name="Comma 3 25 3 3 3" xfId="6925" xr:uid="{FDB12B7E-1D33-46F6-9F93-38E31245C56D}"/>
    <cellStyle name="Comma 3 25 3 3 4" xfId="10864" xr:uid="{551F9241-260F-4632-9DE1-C0A8E2BC3481}"/>
    <cellStyle name="Comma 3 25 3 4" xfId="3427" xr:uid="{00000000-0005-0000-0000-0000E4050000}"/>
    <cellStyle name="Comma 3 25 3 4 2" xfId="7579" xr:uid="{DC54B22F-2C2E-4A22-8314-C4A1F9271AEB}"/>
    <cellStyle name="Comma 3 25 3 4 3" xfId="11518" xr:uid="{DF3CD57B-5C8D-4BE0-9F2B-C57F9788C1F1}"/>
    <cellStyle name="Comma 3 25 3 5" xfId="5619" xr:uid="{BD594A0C-D9F9-402A-B02C-701C01965ACE}"/>
    <cellStyle name="Comma 3 25 3 6" xfId="9558" xr:uid="{395C9A87-7D98-496E-B945-B65D718A893C}"/>
    <cellStyle name="Comma 3 25 4" xfId="1397" xr:uid="{00000000-0005-0000-0000-0000E5050000}"/>
    <cellStyle name="Comma 3 25 4 2" xfId="3641" xr:uid="{00000000-0005-0000-0000-0000E6050000}"/>
    <cellStyle name="Comma 3 25 4 2 2" xfId="7783" xr:uid="{7D09D0E7-BF99-497B-81B6-E910D4E73A12}"/>
    <cellStyle name="Comma 3 25 4 2 3" xfId="11722" xr:uid="{8CD8215D-6B4F-4E7E-9EDC-3C3203E6B71D}"/>
    <cellStyle name="Comma 3 25 4 3" xfId="5823" xr:uid="{B2A7BDDD-7B70-45F4-BF90-7624AF7271ED}"/>
    <cellStyle name="Comma 3 25 4 4" xfId="9762" xr:uid="{D1126B64-8507-4A12-981E-679FCDDFF561}"/>
    <cellStyle name="Comma 3 25 5" xfId="2183" xr:uid="{00000000-0005-0000-0000-0000E7050000}"/>
    <cellStyle name="Comma 3 25 5 2" xfId="4427" xr:uid="{00000000-0005-0000-0000-0000E8050000}"/>
    <cellStyle name="Comma 3 25 5 2 2" xfId="8436" xr:uid="{3382D943-9E26-4C80-A83D-81192353226A}"/>
    <cellStyle name="Comma 3 25 5 2 3" xfId="12375" xr:uid="{FDED69EE-4F82-430E-A139-0421A0C9E807}"/>
    <cellStyle name="Comma 3 25 5 3" xfId="6476" xr:uid="{6C545595-B771-4E82-A724-BDD356E48661}"/>
    <cellStyle name="Comma 3 25 5 4" xfId="10415" xr:uid="{8FBA8C62-40A9-4C13-9B93-00E4D88DE2FD}"/>
    <cellStyle name="Comma 3 25 6" xfId="2907" xr:uid="{00000000-0005-0000-0000-0000E9050000}"/>
    <cellStyle name="Comma 3 25 6 2" xfId="7129" xr:uid="{BA2FC012-8F67-4273-9AC4-E1E8477BAD54}"/>
    <cellStyle name="Comma 3 25 6 3" xfId="11068" xr:uid="{D5580B38-2964-4CF5-9C0B-39C106D62BF1}"/>
    <cellStyle name="Comma 3 25 7" xfId="5170" xr:uid="{D3EDD2E2-DABE-4181-B774-D3A0293BF940}"/>
    <cellStyle name="Comma 3 25 8" xfId="9109" xr:uid="{7C3E574E-A25D-4747-B9B8-B87DEB11230F}"/>
    <cellStyle name="Comma 3 26" xfId="118" xr:uid="{00000000-0005-0000-0000-0000EA050000}"/>
    <cellStyle name="Comma 3 26 2" xfId="930" xr:uid="{00000000-0005-0000-0000-0000EB050000}"/>
    <cellStyle name="Comma 3 26 2 2" xfId="1718" xr:uid="{00000000-0005-0000-0000-0000EC050000}"/>
    <cellStyle name="Comma 3 26 2 2 2" xfId="3962" xr:uid="{00000000-0005-0000-0000-0000ED050000}"/>
    <cellStyle name="Comma 3 26 2 2 2 2" xfId="7989" xr:uid="{C77D493F-AFC4-495B-B725-71707A8B466D}"/>
    <cellStyle name="Comma 3 26 2 2 2 3" xfId="11928" xr:uid="{904E9E04-8BDF-47CE-BAFD-F88546ACA5F0}"/>
    <cellStyle name="Comma 3 26 2 2 3" xfId="6029" xr:uid="{A5237E59-A99B-4AED-97AD-B5EBC0B52A1C}"/>
    <cellStyle name="Comma 3 26 2 2 4" xfId="9968" xr:uid="{AE672918-E050-4551-8CF7-8A481D11EC1A}"/>
    <cellStyle name="Comma 3 26 2 3" xfId="2442" xr:uid="{00000000-0005-0000-0000-0000EE050000}"/>
    <cellStyle name="Comma 3 26 2 3 2" xfId="4686" xr:uid="{00000000-0005-0000-0000-0000EF050000}"/>
    <cellStyle name="Comma 3 26 2 3 2 2" xfId="8642" xr:uid="{041A34C9-4B3E-4C09-917E-3C94A5CE82EC}"/>
    <cellStyle name="Comma 3 26 2 3 2 3" xfId="12581" xr:uid="{56524FB5-37D0-4F86-88EF-8423A8767D77}"/>
    <cellStyle name="Comma 3 26 2 3 3" xfId="6682" xr:uid="{EAE91CBC-4B3A-450A-9351-D8AA2B763407}"/>
    <cellStyle name="Comma 3 26 2 3 4" xfId="10621" xr:uid="{F8AB73B9-569E-4291-AA29-036137827658}"/>
    <cellStyle name="Comma 3 26 2 4" xfId="3176" xr:uid="{00000000-0005-0000-0000-0000F0050000}"/>
    <cellStyle name="Comma 3 26 2 4 2" xfId="7336" xr:uid="{4170C3D3-0060-4240-83F4-D060A7E6EE66}"/>
    <cellStyle name="Comma 3 26 2 4 3" xfId="11275" xr:uid="{2DB53053-665F-4029-AF65-7F0B5DFA906B}"/>
    <cellStyle name="Comma 3 26 2 5" xfId="5376" xr:uid="{094EB257-8AE2-4FEE-B0BE-1FE76E42BB0E}"/>
    <cellStyle name="Comma 3 26 2 6" xfId="9315" xr:uid="{470C4200-380C-4F4E-A7B7-DA5BCE88E1F2}"/>
    <cellStyle name="Comma 3 26 3" xfId="1183" xr:uid="{00000000-0005-0000-0000-0000F1050000}"/>
    <cellStyle name="Comma 3 26 3 2" xfId="1970" xr:uid="{00000000-0005-0000-0000-0000F2050000}"/>
    <cellStyle name="Comma 3 26 3 2 2" xfId="4214" xr:uid="{00000000-0005-0000-0000-0000F3050000}"/>
    <cellStyle name="Comma 3 26 3 2 2 2" xfId="8233" xr:uid="{6F952DD9-5805-426A-BF2D-6185D5D817ED}"/>
    <cellStyle name="Comma 3 26 3 2 2 3" xfId="12172" xr:uid="{85DC1AF4-7144-48B4-BA17-08398DB766EE}"/>
    <cellStyle name="Comma 3 26 3 2 3" xfId="6273" xr:uid="{EF1EEB6D-42C4-4A29-91D6-25C2CBEA5329}"/>
    <cellStyle name="Comma 3 26 3 2 4" xfId="10212" xr:uid="{1A678F9B-04CD-4984-8C36-EDD6986F886A}"/>
    <cellStyle name="Comma 3 26 3 3" xfId="2694" xr:uid="{00000000-0005-0000-0000-0000F4050000}"/>
    <cellStyle name="Comma 3 26 3 3 2" xfId="4938" xr:uid="{00000000-0005-0000-0000-0000F5050000}"/>
    <cellStyle name="Comma 3 26 3 3 2 2" xfId="8886" xr:uid="{DD95A9C9-586D-462C-8936-1C8D5C288E28}"/>
    <cellStyle name="Comma 3 26 3 3 2 3" xfId="12825" xr:uid="{0B62B714-4117-42E9-9FF0-384FF061345B}"/>
    <cellStyle name="Comma 3 26 3 3 3" xfId="6926" xr:uid="{A71B2D6A-9D49-4B0A-B189-C8270F9C3CBA}"/>
    <cellStyle name="Comma 3 26 3 3 4" xfId="10865" xr:uid="{F503EB1C-B90D-481E-8F33-63DB5E82CDB6}"/>
    <cellStyle name="Comma 3 26 3 4" xfId="3428" xr:uid="{00000000-0005-0000-0000-0000F6050000}"/>
    <cellStyle name="Comma 3 26 3 4 2" xfId="7580" xr:uid="{951046A6-FE5F-41A1-8CAE-F91AF5384658}"/>
    <cellStyle name="Comma 3 26 3 4 3" xfId="11519" xr:uid="{C7F13FC4-E62F-411F-B8DC-3834B39224D1}"/>
    <cellStyle name="Comma 3 26 3 5" xfId="5620" xr:uid="{5DFE6F1B-B53B-4643-83B1-E9E9EDCBE9F6}"/>
    <cellStyle name="Comma 3 26 3 6" xfId="9559" xr:uid="{FEFBCA8E-C0F2-46AD-921B-2A5E3BF5FA3C}"/>
    <cellStyle name="Comma 3 26 4" xfId="1398" xr:uid="{00000000-0005-0000-0000-0000F7050000}"/>
    <cellStyle name="Comma 3 26 4 2" xfId="3642" xr:uid="{00000000-0005-0000-0000-0000F8050000}"/>
    <cellStyle name="Comma 3 26 4 2 2" xfId="7784" xr:uid="{2F79F206-132E-41B5-8A0F-15BE7C0C739B}"/>
    <cellStyle name="Comma 3 26 4 2 3" xfId="11723" xr:uid="{FBC3AF09-2B74-4E1F-A5BC-E85D31891AB1}"/>
    <cellStyle name="Comma 3 26 4 3" xfId="5824" xr:uid="{444084C7-87C6-43A2-A453-C20A589DFC4E}"/>
    <cellStyle name="Comma 3 26 4 4" xfId="9763" xr:uid="{17AC1134-0DF9-45A8-A357-7CAED9F72722}"/>
    <cellStyle name="Comma 3 26 5" xfId="2184" xr:uid="{00000000-0005-0000-0000-0000F9050000}"/>
    <cellStyle name="Comma 3 26 5 2" xfId="4428" xr:uid="{00000000-0005-0000-0000-0000FA050000}"/>
    <cellStyle name="Comma 3 26 5 2 2" xfId="8437" xr:uid="{3685BAB9-994A-465B-850B-B43592794EC5}"/>
    <cellStyle name="Comma 3 26 5 2 3" xfId="12376" xr:uid="{AD409F95-5858-4F60-B746-CCDDD92E7930}"/>
    <cellStyle name="Comma 3 26 5 3" xfId="6477" xr:uid="{D41662A9-AAFE-40A5-A82F-42B3A808E5C1}"/>
    <cellStyle name="Comma 3 26 5 4" xfId="10416" xr:uid="{1AB572E1-805D-4264-A486-08CF68B10DF0}"/>
    <cellStyle name="Comma 3 26 6" xfId="2908" xr:uid="{00000000-0005-0000-0000-0000FB050000}"/>
    <cellStyle name="Comma 3 26 6 2" xfId="7130" xr:uid="{52F516D7-621B-40A2-8906-807FFB60E3CC}"/>
    <cellStyle name="Comma 3 26 6 3" xfId="11069" xr:uid="{A486CE1F-E3A5-403C-BB6E-42E30CE3BB7C}"/>
    <cellStyle name="Comma 3 26 7" xfId="5171" xr:uid="{C8E8465D-1694-4158-9143-D691FF050EA5}"/>
    <cellStyle name="Comma 3 26 8" xfId="9110" xr:uid="{B1C0A326-B7DE-4358-9D26-280C559C9FDE}"/>
    <cellStyle name="Comma 3 27" xfId="119" xr:uid="{00000000-0005-0000-0000-0000FC050000}"/>
    <cellStyle name="Comma 3 27 2" xfId="931" xr:uid="{00000000-0005-0000-0000-0000FD050000}"/>
    <cellStyle name="Comma 3 27 2 2" xfId="1719" xr:uid="{00000000-0005-0000-0000-0000FE050000}"/>
    <cellStyle name="Comma 3 27 2 2 2" xfId="3963" xr:uid="{00000000-0005-0000-0000-0000FF050000}"/>
    <cellStyle name="Comma 3 27 2 2 2 2" xfId="7990" xr:uid="{AB27F3CC-F185-48AF-9F71-AE6A19D381B3}"/>
    <cellStyle name="Comma 3 27 2 2 2 3" xfId="11929" xr:uid="{2E57549E-A9AB-47B6-A0F9-17E32DAA0680}"/>
    <cellStyle name="Comma 3 27 2 2 3" xfId="6030" xr:uid="{37879492-0B0C-4032-9365-14079DBE04F8}"/>
    <cellStyle name="Comma 3 27 2 2 4" xfId="9969" xr:uid="{F57AB30B-F8CC-4D76-8DB0-395A15B0A0E5}"/>
    <cellStyle name="Comma 3 27 2 3" xfId="2443" xr:uid="{00000000-0005-0000-0000-000000060000}"/>
    <cellStyle name="Comma 3 27 2 3 2" xfId="4687" xr:uid="{00000000-0005-0000-0000-000001060000}"/>
    <cellStyle name="Comma 3 27 2 3 2 2" xfId="8643" xr:uid="{576F0159-7F26-41F0-BC5C-75A8817FA8EB}"/>
    <cellStyle name="Comma 3 27 2 3 2 3" xfId="12582" xr:uid="{01FC338C-F81C-4794-BA6E-A766C25EC7C4}"/>
    <cellStyle name="Comma 3 27 2 3 3" xfId="6683" xr:uid="{542EB320-3A5C-4BD6-B8BB-60550D2F8767}"/>
    <cellStyle name="Comma 3 27 2 3 4" xfId="10622" xr:uid="{F17569C9-F2D6-45A2-8AA2-81AAD8692321}"/>
    <cellStyle name="Comma 3 27 2 4" xfId="3177" xr:uid="{00000000-0005-0000-0000-000002060000}"/>
    <cellStyle name="Comma 3 27 2 4 2" xfId="7337" xr:uid="{650C324C-B17C-4F98-9C97-7BF9E6765C9A}"/>
    <cellStyle name="Comma 3 27 2 4 3" xfId="11276" xr:uid="{53F49316-431C-4764-92FE-2BE5A3F96015}"/>
    <cellStyle name="Comma 3 27 2 5" xfId="5377" xr:uid="{8B8791B7-044F-4663-A08E-ED38F1C2522E}"/>
    <cellStyle name="Comma 3 27 2 6" xfId="9316" xr:uid="{0DBB3905-59A5-40A4-9AFA-E48BC07E6685}"/>
    <cellStyle name="Comma 3 27 3" xfId="1184" xr:uid="{00000000-0005-0000-0000-000003060000}"/>
    <cellStyle name="Comma 3 27 3 2" xfId="1971" xr:uid="{00000000-0005-0000-0000-000004060000}"/>
    <cellStyle name="Comma 3 27 3 2 2" xfId="4215" xr:uid="{00000000-0005-0000-0000-000005060000}"/>
    <cellStyle name="Comma 3 27 3 2 2 2" xfId="8234" xr:uid="{AA89351D-5255-4B31-A55F-45D7136065ED}"/>
    <cellStyle name="Comma 3 27 3 2 2 3" xfId="12173" xr:uid="{88C5C143-506F-4BC7-87C2-B9A95075D91E}"/>
    <cellStyle name="Comma 3 27 3 2 3" xfId="6274" xr:uid="{A455DFD8-A5AD-4357-8EDF-1C044B38F6C4}"/>
    <cellStyle name="Comma 3 27 3 2 4" xfId="10213" xr:uid="{0B91C39D-C97E-450F-B690-B37410A328D3}"/>
    <cellStyle name="Comma 3 27 3 3" xfId="2695" xr:uid="{00000000-0005-0000-0000-000006060000}"/>
    <cellStyle name="Comma 3 27 3 3 2" xfId="4939" xr:uid="{00000000-0005-0000-0000-000007060000}"/>
    <cellStyle name="Comma 3 27 3 3 2 2" xfId="8887" xr:uid="{62F729D2-DEEB-4646-AA84-2A52057C97BF}"/>
    <cellStyle name="Comma 3 27 3 3 2 3" xfId="12826" xr:uid="{C30AF580-F075-448E-9D77-54FAB528CA65}"/>
    <cellStyle name="Comma 3 27 3 3 3" xfId="6927" xr:uid="{CBD1DBF8-CDFA-419C-BFC9-6A9961490149}"/>
    <cellStyle name="Comma 3 27 3 3 4" xfId="10866" xr:uid="{02F9EEFD-A2F6-442D-805A-F10DE0172DC5}"/>
    <cellStyle name="Comma 3 27 3 4" xfId="3429" xr:uid="{00000000-0005-0000-0000-000008060000}"/>
    <cellStyle name="Comma 3 27 3 4 2" xfId="7581" xr:uid="{8D7DD7C4-4A03-47F5-ACCD-E129704E545D}"/>
    <cellStyle name="Comma 3 27 3 4 3" xfId="11520" xr:uid="{A8ACC917-0D4F-4C9E-AF38-C70E6C8B2FA6}"/>
    <cellStyle name="Comma 3 27 3 5" xfId="5621" xr:uid="{DC4B2ED0-33C5-493E-94F7-322638F0BD0B}"/>
    <cellStyle name="Comma 3 27 3 6" xfId="9560" xr:uid="{7A2F7EAD-516B-42B3-B795-F857C5843727}"/>
    <cellStyle name="Comma 3 27 4" xfId="1399" xr:uid="{00000000-0005-0000-0000-000009060000}"/>
    <cellStyle name="Comma 3 27 4 2" xfId="3643" xr:uid="{00000000-0005-0000-0000-00000A060000}"/>
    <cellStyle name="Comma 3 27 4 2 2" xfId="7785" xr:uid="{8B75BB96-D4FE-47F4-962A-E17A7A540CF9}"/>
    <cellStyle name="Comma 3 27 4 2 3" xfId="11724" xr:uid="{D26565DA-A48D-4355-A086-B6953C0D321C}"/>
    <cellStyle name="Comma 3 27 4 3" xfId="5825" xr:uid="{4B4F5E41-7138-42D9-824C-7F8DF9F4C3BB}"/>
    <cellStyle name="Comma 3 27 4 4" xfId="9764" xr:uid="{165B09C2-C97D-4ACF-B4EB-F88527851839}"/>
    <cellStyle name="Comma 3 27 5" xfId="2185" xr:uid="{00000000-0005-0000-0000-00000B060000}"/>
    <cellStyle name="Comma 3 27 5 2" xfId="4429" xr:uid="{00000000-0005-0000-0000-00000C060000}"/>
    <cellStyle name="Comma 3 27 5 2 2" xfId="8438" xr:uid="{37832BFE-A1C0-4B4B-B054-0B54AB1AC8A1}"/>
    <cellStyle name="Comma 3 27 5 2 3" xfId="12377" xr:uid="{D22B57B9-55B1-4587-BF2D-09EAD525BC94}"/>
    <cellStyle name="Comma 3 27 5 3" xfId="6478" xr:uid="{A8D00FFF-FC57-49AA-BBDE-E931298DF952}"/>
    <cellStyle name="Comma 3 27 5 4" xfId="10417" xr:uid="{071393A8-2DEE-414B-8268-3D79CD655027}"/>
    <cellStyle name="Comma 3 27 6" xfId="2909" xr:uid="{00000000-0005-0000-0000-00000D060000}"/>
    <cellStyle name="Comma 3 27 6 2" xfId="7131" xr:uid="{4219331D-CC70-404F-892B-3556C790377F}"/>
    <cellStyle name="Comma 3 27 6 3" xfId="11070" xr:uid="{B07D6785-5462-42E5-8F22-829D566C17D3}"/>
    <cellStyle name="Comma 3 27 7" xfId="5172" xr:uid="{D4AC651C-7DF5-43F0-8CB6-930D1CCF89CC}"/>
    <cellStyle name="Comma 3 27 8" xfId="9111" xr:uid="{7B04B582-2C9D-41A9-8E34-62A87817F1BC}"/>
    <cellStyle name="Comma 3 28" xfId="120" xr:uid="{00000000-0005-0000-0000-00000E060000}"/>
    <cellStyle name="Comma 3 28 2" xfId="932" xr:uid="{00000000-0005-0000-0000-00000F060000}"/>
    <cellStyle name="Comma 3 28 2 2" xfId="1720" xr:uid="{00000000-0005-0000-0000-000010060000}"/>
    <cellStyle name="Comma 3 28 2 2 2" xfId="3964" xr:uid="{00000000-0005-0000-0000-000011060000}"/>
    <cellStyle name="Comma 3 28 2 2 2 2" xfId="7991" xr:uid="{7170B864-8E09-4604-B547-3A1565219501}"/>
    <cellStyle name="Comma 3 28 2 2 2 3" xfId="11930" xr:uid="{1AAF8A73-E01B-4629-9D67-1520A95EAB04}"/>
    <cellStyle name="Comma 3 28 2 2 3" xfId="6031" xr:uid="{33441038-77DA-4260-AE20-B698A075AE45}"/>
    <cellStyle name="Comma 3 28 2 2 4" xfId="9970" xr:uid="{DEB084FE-1F0B-46DE-8A40-6E82B2811B4C}"/>
    <cellStyle name="Comma 3 28 2 3" xfId="2444" xr:uid="{00000000-0005-0000-0000-000012060000}"/>
    <cellStyle name="Comma 3 28 2 3 2" xfId="4688" xr:uid="{00000000-0005-0000-0000-000013060000}"/>
    <cellStyle name="Comma 3 28 2 3 2 2" xfId="8644" xr:uid="{C80B380B-32E3-4F6F-86B9-4F21E670DC8B}"/>
    <cellStyle name="Comma 3 28 2 3 2 3" xfId="12583" xr:uid="{EAFB09E1-26C5-403F-8438-C79EDCE4AE6F}"/>
    <cellStyle name="Comma 3 28 2 3 3" xfId="6684" xr:uid="{1A7E632A-DB3A-4179-98FF-9CB34DA7A7F1}"/>
    <cellStyle name="Comma 3 28 2 3 4" xfId="10623" xr:uid="{0CD53CBA-2ECA-41D2-959A-6C891235ABC6}"/>
    <cellStyle name="Comma 3 28 2 4" xfId="3178" xr:uid="{00000000-0005-0000-0000-000014060000}"/>
    <cellStyle name="Comma 3 28 2 4 2" xfId="7338" xr:uid="{45479617-7C82-4326-859C-8E1662F1DAB8}"/>
    <cellStyle name="Comma 3 28 2 4 3" xfId="11277" xr:uid="{45F4B74C-4E8A-4E32-8B91-4F00ABFE7608}"/>
    <cellStyle name="Comma 3 28 2 5" xfId="5378" xr:uid="{3B321125-04B8-4DDB-931D-2D3DE91BE8D5}"/>
    <cellStyle name="Comma 3 28 2 6" xfId="9317" xr:uid="{31B66557-11BE-4E89-A79F-61D484ACFDF4}"/>
    <cellStyle name="Comma 3 28 3" xfId="1185" xr:uid="{00000000-0005-0000-0000-000015060000}"/>
    <cellStyle name="Comma 3 28 3 2" xfId="1972" xr:uid="{00000000-0005-0000-0000-000016060000}"/>
    <cellStyle name="Comma 3 28 3 2 2" xfId="4216" xr:uid="{00000000-0005-0000-0000-000017060000}"/>
    <cellStyle name="Comma 3 28 3 2 2 2" xfId="8235" xr:uid="{C7D96615-2640-49E0-B266-90AD0F09389D}"/>
    <cellStyle name="Comma 3 28 3 2 2 3" xfId="12174" xr:uid="{2EC1E207-3818-410D-92BB-6CFF89AF5BCF}"/>
    <cellStyle name="Comma 3 28 3 2 3" xfId="6275" xr:uid="{10058B07-6C2D-4522-A1A0-DDDBBD5CBE18}"/>
    <cellStyle name="Comma 3 28 3 2 4" xfId="10214" xr:uid="{E10BF612-9544-42A0-A935-8AB9583393A2}"/>
    <cellStyle name="Comma 3 28 3 3" xfId="2696" xr:uid="{00000000-0005-0000-0000-000018060000}"/>
    <cellStyle name="Comma 3 28 3 3 2" xfId="4940" xr:uid="{00000000-0005-0000-0000-000019060000}"/>
    <cellStyle name="Comma 3 28 3 3 2 2" xfId="8888" xr:uid="{BB55CE88-7662-4EFF-9BCA-52A75CAB0AEE}"/>
    <cellStyle name="Comma 3 28 3 3 2 3" xfId="12827" xr:uid="{3FCBB6F7-EE73-4D3B-8887-D6F0B7C40326}"/>
    <cellStyle name="Comma 3 28 3 3 3" xfId="6928" xr:uid="{1526F179-F470-4982-9EAA-AC45D5628BC6}"/>
    <cellStyle name="Comma 3 28 3 3 4" xfId="10867" xr:uid="{A9FFD5A3-34D8-471C-AA37-CE168FC9EB9F}"/>
    <cellStyle name="Comma 3 28 3 4" xfId="3430" xr:uid="{00000000-0005-0000-0000-00001A060000}"/>
    <cellStyle name="Comma 3 28 3 4 2" xfId="7582" xr:uid="{C1058A36-7C74-4D89-807E-FC32A7D2795B}"/>
    <cellStyle name="Comma 3 28 3 4 3" xfId="11521" xr:uid="{F54E5229-DBFD-4F30-BC6C-430E0DF116E3}"/>
    <cellStyle name="Comma 3 28 3 5" xfId="5622" xr:uid="{E55EEEB4-9754-45A7-9DCE-CE00B73C15A7}"/>
    <cellStyle name="Comma 3 28 3 6" xfId="9561" xr:uid="{8D19D228-9CE1-4194-A24C-7672FC6AC246}"/>
    <cellStyle name="Comma 3 28 4" xfId="1400" xr:uid="{00000000-0005-0000-0000-00001B060000}"/>
    <cellStyle name="Comma 3 28 4 2" xfId="3644" xr:uid="{00000000-0005-0000-0000-00001C060000}"/>
    <cellStyle name="Comma 3 28 4 2 2" xfId="7786" xr:uid="{209BE202-20BB-49E5-BAD8-322FF176C2E4}"/>
    <cellStyle name="Comma 3 28 4 2 3" xfId="11725" xr:uid="{18D1DF99-564C-460F-B73D-1DCFB1AEAA66}"/>
    <cellStyle name="Comma 3 28 4 3" xfId="5826" xr:uid="{1E733FF6-DE48-4259-A8F3-A30029D7A477}"/>
    <cellStyle name="Comma 3 28 4 4" xfId="9765" xr:uid="{A303FC37-F096-4941-89A8-BA6C73092A2B}"/>
    <cellStyle name="Comma 3 28 5" xfId="2186" xr:uid="{00000000-0005-0000-0000-00001D060000}"/>
    <cellStyle name="Comma 3 28 5 2" xfId="4430" xr:uid="{00000000-0005-0000-0000-00001E060000}"/>
    <cellStyle name="Comma 3 28 5 2 2" xfId="8439" xr:uid="{67F3C3C8-C30F-43C3-8550-282F75B92D50}"/>
    <cellStyle name="Comma 3 28 5 2 3" xfId="12378" xr:uid="{3E05510A-07B3-48DA-9174-21E13B593D3E}"/>
    <cellStyle name="Comma 3 28 5 3" xfId="6479" xr:uid="{31F0F41E-DF25-4BD4-A82B-74873EBA03DA}"/>
    <cellStyle name="Comma 3 28 5 4" xfId="10418" xr:uid="{8F4A6406-67A2-403C-8675-23342135871D}"/>
    <cellStyle name="Comma 3 28 6" xfId="2910" xr:uid="{00000000-0005-0000-0000-00001F060000}"/>
    <cellStyle name="Comma 3 28 6 2" xfId="7132" xr:uid="{6EA0B132-1DCC-4BF1-97D7-29660608B093}"/>
    <cellStyle name="Comma 3 28 6 3" xfId="11071" xr:uid="{5190B7FF-ACD7-4459-B68D-CD405D9BA049}"/>
    <cellStyle name="Comma 3 28 7" xfId="5173" xr:uid="{F28C1831-C131-4FDF-8D3A-D3C69A43B48A}"/>
    <cellStyle name="Comma 3 28 8" xfId="9112" xr:uid="{23BEE206-7C27-4FD8-B521-76FF552F3DC4}"/>
    <cellStyle name="Comma 3 29" xfId="121" xr:uid="{00000000-0005-0000-0000-000020060000}"/>
    <cellStyle name="Comma 3 29 2" xfId="933" xr:uid="{00000000-0005-0000-0000-000021060000}"/>
    <cellStyle name="Comma 3 29 2 2" xfId="1721" xr:uid="{00000000-0005-0000-0000-000022060000}"/>
    <cellStyle name="Comma 3 29 2 2 2" xfId="3965" xr:uid="{00000000-0005-0000-0000-000023060000}"/>
    <cellStyle name="Comma 3 29 2 2 2 2" xfId="7992" xr:uid="{66566736-18BA-49BB-84D3-6AB118BA8271}"/>
    <cellStyle name="Comma 3 29 2 2 2 3" xfId="11931" xr:uid="{C35395B8-75FE-4D4B-B0FD-1FE61A869411}"/>
    <cellStyle name="Comma 3 29 2 2 3" xfId="6032" xr:uid="{7A6F9504-7B22-4A2E-8750-0D8C6066FA19}"/>
    <cellStyle name="Comma 3 29 2 2 4" xfId="9971" xr:uid="{74434916-5F2D-4920-BFEC-8F9E3D829B68}"/>
    <cellStyle name="Comma 3 29 2 3" xfId="2445" xr:uid="{00000000-0005-0000-0000-000024060000}"/>
    <cellStyle name="Comma 3 29 2 3 2" xfId="4689" xr:uid="{00000000-0005-0000-0000-000025060000}"/>
    <cellStyle name="Comma 3 29 2 3 2 2" xfId="8645" xr:uid="{CCCC9E01-FF5A-4C23-949E-0A8C7C0D75A3}"/>
    <cellStyle name="Comma 3 29 2 3 2 3" xfId="12584" xr:uid="{552296B4-FA86-43D5-9C54-7ADDCD2CB816}"/>
    <cellStyle name="Comma 3 29 2 3 3" xfId="6685" xr:uid="{50051934-1E27-433C-9421-51AD030212B4}"/>
    <cellStyle name="Comma 3 29 2 3 4" xfId="10624" xr:uid="{68AE69E6-F9EF-4725-953C-6EC89878EB2A}"/>
    <cellStyle name="Comma 3 29 2 4" xfId="3179" xr:uid="{00000000-0005-0000-0000-000026060000}"/>
    <cellStyle name="Comma 3 29 2 4 2" xfId="7339" xr:uid="{8F3D2C55-0D4B-4773-B0DB-E264A653E494}"/>
    <cellStyle name="Comma 3 29 2 4 3" xfId="11278" xr:uid="{73D135DF-9504-4DFE-BAD6-1941FF669E94}"/>
    <cellStyle name="Comma 3 29 2 5" xfId="5379" xr:uid="{8D3D59A3-B321-4F57-A4CC-5202AE342ED7}"/>
    <cellStyle name="Comma 3 29 2 6" xfId="9318" xr:uid="{2FE20B8A-1A68-43D6-88E1-521A04DEC826}"/>
    <cellStyle name="Comma 3 29 3" xfId="1186" xr:uid="{00000000-0005-0000-0000-000027060000}"/>
    <cellStyle name="Comma 3 29 3 2" xfId="1973" xr:uid="{00000000-0005-0000-0000-000028060000}"/>
    <cellStyle name="Comma 3 29 3 2 2" xfId="4217" xr:uid="{00000000-0005-0000-0000-000029060000}"/>
    <cellStyle name="Comma 3 29 3 2 2 2" xfId="8236" xr:uid="{55EF6BD8-344F-41C1-A873-013FC0A31360}"/>
    <cellStyle name="Comma 3 29 3 2 2 3" xfId="12175" xr:uid="{E7521A61-1164-4613-9A8E-1D5DD17430B6}"/>
    <cellStyle name="Comma 3 29 3 2 3" xfId="6276" xr:uid="{59195DB7-76B3-4B95-A4D3-195320EE79BA}"/>
    <cellStyle name="Comma 3 29 3 2 4" xfId="10215" xr:uid="{C9C2693F-3E4B-478A-B018-41B3C94BAD53}"/>
    <cellStyle name="Comma 3 29 3 3" xfId="2697" xr:uid="{00000000-0005-0000-0000-00002A060000}"/>
    <cellStyle name="Comma 3 29 3 3 2" xfId="4941" xr:uid="{00000000-0005-0000-0000-00002B060000}"/>
    <cellStyle name="Comma 3 29 3 3 2 2" xfId="8889" xr:uid="{5FA80847-D1A2-479B-A469-4F736EF360E2}"/>
    <cellStyle name="Comma 3 29 3 3 2 3" xfId="12828" xr:uid="{A18C47C0-F317-42C1-B500-C2306E3594B1}"/>
    <cellStyle name="Comma 3 29 3 3 3" xfId="6929" xr:uid="{12B03759-8B14-43BB-92C5-38321BA65775}"/>
    <cellStyle name="Comma 3 29 3 3 4" xfId="10868" xr:uid="{0BEDBB2B-AB3B-472E-998D-946A234B2D36}"/>
    <cellStyle name="Comma 3 29 3 4" xfId="3431" xr:uid="{00000000-0005-0000-0000-00002C060000}"/>
    <cellStyle name="Comma 3 29 3 4 2" xfId="7583" xr:uid="{CEBBEF28-F2A7-4C0F-B76B-B6A1F756136D}"/>
    <cellStyle name="Comma 3 29 3 4 3" xfId="11522" xr:uid="{EA8C299B-9E8C-49D6-B24F-FBD325D8D6BC}"/>
    <cellStyle name="Comma 3 29 3 5" xfId="5623" xr:uid="{53477727-75CB-4228-943A-33475C7B057E}"/>
    <cellStyle name="Comma 3 29 3 6" xfId="9562" xr:uid="{F42FF014-2A95-404A-9230-40D4C5A80E2A}"/>
    <cellStyle name="Comma 3 29 4" xfId="1401" xr:uid="{00000000-0005-0000-0000-00002D060000}"/>
    <cellStyle name="Comma 3 29 4 2" xfId="3645" xr:uid="{00000000-0005-0000-0000-00002E060000}"/>
    <cellStyle name="Comma 3 29 4 2 2" xfId="7787" xr:uid="{C3C1A118-202E-40B9-9C8F-6F9E102395CC}"/>
    <cellStyle name="Comma 3 29 4 2 3" xfId="11726" xr:uid="{A14DBFF7-36DD-4A49-975F-2991EB1BC9A1}"/>
    <cellStyle name="Comma 3 29 4 3" xfId="5827" xr:uid="{19A436DB-C3BA-4060-9A58-7941C6A0C0B2}"/>
    <cellStyle name="Comma 3 29 4 4" xfId="9766" xr:uid="{E451935E-9089-4281-9675-2636545F44DA}"/>
    <cellStyle name="Comma 3 29 5" xfId="2187" xr:uid="{00000000-0005-0000-0000-00002F060000}"/>
    <cellStyle name="Comma 3 29 5 2" xfId="4431" xr:uid="{00000000-0005-0000-0000-000030060000}"/>
    <cellStyle name="Comma 3 29 5 2 2" xfId="8440" xr:uid="{2E998010-F808-4D8E-9349-95AA20A96490}"/>
    <cellStyle name="Comma 3 29 5 2 3" xfId="12379" xr:uid="{0277429B-E319-43D6-BB19-1CD49AA00E6C}"/>
    <cellStyle name="Comma 3 29 5 3" xfId="6480" xr:uid="{31FFF51F-2D06-4D84-9D9A-F7AC58270300}"/>
    <cellStyle name="Comma 3 29 5 4" xfId="10419" xr:uid="{B0DDC204-8EE1-4E17-B9FE-33DA9D1A2251}"/>
    <cellStyle name="Comma 3 29 6" xfId="2911" xr:uid="{00000000-0005-0000-0000-000031060000}"/>
    <cellStyle name="Comma 3 29 6 2" xfId="7133" xr:uid="{78489FDD-C83D-44C6-AC39-F55527C2C569}"/>
    <cellStyle name="Comma 3 29 6 3" xfId="11072" xr:uid="{0D22B160-AB11-4EDE-BB30-7B8C7C12F586}"/>
    <cellStyle name="Comma 3 29 7" xfId="5174" xr:uid="{18FBE08F-5287-4A7B-ACAC-A87E856346A4}"/>
    <cellStyle name="Comma 3 29 8" xfId="9113" xr:uid="{12DCDB11-1747-4717-AB0D-9CF0D732902B}"/>
    <cellStyle name="Comma 3 3" xfId="122" xr:uid="{00000000-0005-0000-0000-000032060000}"/>
    <cellStyle name="Comma 3 3 2" xfId="934" xr:uid="{00000000-0005-0000-0000-000033060000}"/>
    <cellStyle name="Comma 3 3 2 2" xfId="1722" xr:uid="{00000000-0005-0000-0000-000034060000}"/>
    <cellStyle name="Comma 3 3 2 2 2" xfId="3966" xr:uid="{00000000-0005-0000-0000-000035060000}"/>
    <cellStyle name="Comma 3 3 2 2 2 2" xfId="7993" xr:uid="{B4BB5DAB-93F1-42E1-AC51-104CF4A5B31B}"/>
    <cellStyle name="Comma 3 3 2 2 2 3" xfId="11932" xr:uid="{ACF6359D-457B-4F98-8D53-01F152120066}"/>
    <cellStyle name="Comma 3 3 2 2 3" xfId="6033" xr:uid="{CD0FF480-46B6-407F-B4E6-3A5BCBD5CAA7}"/>
    <cellStyle name="Comma 3 3 2 2 4" xfId="9972" xr:uid="{5DCF15A3-9E10-4596-B780-363C1B85A30F}"/>
    <cellStyle name="Comma 3 3 2 3" xfId="2446" xr:uid="{00000000-0005-0000-0000-000036060000}"/>
    <cellStyle name="Comma 3 3 2 3 2" xfId="4690" xr:uid="{00000000-0005-0000-0000-000037060000}"/>
    <cellStyle name="Comma 3 3 2 3 2 2" xfId="8646" xr:uid="{ABBC1200-434A-45DA-BC67-58B75FC5B118}"/>
    <cellStyle name="Comma 3 3 2 3 2 3" xfId="12585" xr:uid="{52BFEC70-4D7F-46EE-A6F5-BFAD49931A6F}"/>
    <cellStyle name="Comma 3 3 2 3 3" xfId="6686" xr:uid="{95D1AFDE-06BC-40D6-A065-4B97B2089B73}"/>
    <cellStyle name="Comma 3 3 2 3 4" xfId="10625" xr:uid="{0A062376-5C77-4345-86C0-A8B6D7A0FBA7}"/>
    <cellStyle name="Comma 3 3 2 4" xfId="3180" xr:uid="{00000000-0005-0000-0000-000038060000}"/>
    <cellStyle name="Comma 3 3 2 4 2" xfId="7340" xr:uid="{C002E4E3-C890-48B3-B4F1-2CFE8A41684E}"/>
    <cellStyle name="Comma 3 3 2 4 3" xfId="11279" xr:uid="{8956314E-C81F-4DD4-8C00-ED0C36CC772D}"/>
    <cellStyle name="Comma 3 3 2 5" xfId="5380" xr:uid="{05DC2DE9-214D-4D96-9A95-4FD0E0E6D724}"/>
    <cellStyle name="Comma 3 3 2 6" xfId="9319" xr:uid="{E8044978-679B-407F-A094-6B16A348229E}"/>
    <cellStyle name="Comma 3 3 3" xfId="1187" xr:uid="{00000000-0005-0000-0000-000039060000}"/>
    <cellStyle name="Comma 3 3 3 2" xfId="1974" xr:uid="{00000000-0005-0000-0000-00003A060000}"/>
    <cellStyle name="Comma 3 3 3 2 2" xfId="4218" xr:uid="{00000000-0005-0000-0000-00003B060000}"/>
    <cellStyle name="Comma 3 3 3 2 2 2" xfId="8237" xr:uid="{5D00EEC9-4B0F-4523-A227-550268D2A82F}"/>
    <cellStyle name="Comma 3 3 3 2 2 3" xfId="12176" xr:uid="{B10AB025-D47B-408D-9724-AADC938887C2}"/>
    <cellStyle name="Comma 3 3 3 2 3" xfId="6277" xr:uid="{5D3E1775-D27B-4A71-B0AC-E8088D33D4D1}"/>
    <cellStyle name="Comma 3 3 3 2 4" xfId="10216" xr:uid="{F93F1620-DC46-4E85-9FB7-1C82F4EF7979}"/>
    <cellStyle name="Comma 3 3 3 3" xfId="2698" xr:uid="{00000000-0005-0000-0000-00003C060000}"/>
    <cellStyle name="Comma 3 3 3 3 2" xfId="4942" xr:uid="{00000000-0005-0000-0000-00003D060000}"/>
    <cellStyle name="Comma 3 3 3 3 2 2" xfId="8890" xr:uid="{C13EA227-A72A-4163-818A-18CB5AC74F5F}"/>
    <cellStyle name="Comma 3 3 3 3 2 3" xfId="12829" xr:uid="{AE6A601A-4B70-4EC9-B11F-B72FEC302547}"/>
    <cellStyle name="Comma 3 3 3 3 3" xfId="6930" xr:uid="{ECA724F2-F399-4600-AD42-D7D53027B7FC}"/>
    <cellStyle name="Comma 3 3 3 3 4" xfId="10869" xr:uid="{CBDE451D-CD51-4780-9005-BB7CEC8430A8}"/>
    <cellStyle name="Comma 3 3 3 4" xfId="3432" xr:uid="{00000000-0005-0000-0000-00003E060000}"/>
    <cellStyle name="Comma 3 3 3 4 2" xfId="7584" xr:uid="{7CE85383-C80F-44C9-888A-4EFABCA02CAD}"/>
    <cellStyle name="Comma 3 3 3 4 3" xfId="11523" xr:uid="{4C79F46A-7D21-48A9-B6BE-6CE080146345}"/>
    <cellStyle name="Comma 3 3 3 5" xfId="5624" xr:uid="{F28897DB-DCA3-4170-9840-F9504472B82A}"/>
    <cellStyle name="Comma 3 3 3 6" xfId="9563" xr:uid="{B72F3F7F-6BDC-456D-92B3-17F308853641}"/>
    <cellStyle name="Comma 3 3 4" xfId="1402" xr:uid="{00000000-0005-0000-0000-00003F060000}"/>
    <cellStyle name="Comma 3 3 4 2" xfId="3646" xr:uid="{00000000-0005-0000-0000-000040060000}"/>
    <cellStyle name="Comma 3 3 4 2 2" xfId="7788" xr:uid="{0138FE49-F31C-4208-93C2-0CD117B370DC}"/>
    <cellStyle name="Comma 3 3 4 2 3" xfId="11727" xr:uid="{44DF59B2-DA36-4D67-B876-7FDD96DEF13C}"/>
    <cellStyle name="Comma 3 3 4 3" xfId="5828" xr:uid="{5A30E001-0F5C-459C-A8A3-72B2CFF29FDC}"/>
    <cellStyle name="Comma 3 3 4 4" xfId="9767" xr:uid="{41A39013-2DBA-40DC-8285-C4C66ED6C9F2}"/>
    <cellStyle name="Comma 3 3 5" xfId="2188" xr:uid="{00000000-0005-0000-0000-000041060000}"/>
    <cellStyle name="Comma 3 3 5 2" xfId="4432" xr:uid="{00000000-0005-0000-0000-000042060000}"/>
    <cellStyle name="Comma 3 3 5 2 2" xfId="8441" xr:uid="{F788D359-BA10-495D-AF97-2BDEB185B3B4}"/>
    <cellStyle name="Comma 3 3 5 2 3" xfId="12380" xr:uid="{24424AC2-9A91-467C-A7B3-380CB8136327}"/>
    <cellStyle name="Comma 3 3 5 3" xfId="6481" xr:uid="{47618287-61E0-4C1E-9C3E-B33DC7289E9E}"/>
    <cellStyle name="Comma 3 3 5 4" xfId="10420" xr:uid="{425B653B-2466-4F63-8E70-519A76467982}"/>
    <cellStyle name="Comma 3 3 6" xfId="2912" xr:uid="{00000000-0005-0000-0000-000043060000}"/>
    <cellStyle name="Comma 3 3 6 2" xfId="7134" xr:uid="{38ECC2B7-3325-4E28-9179-FB60EA118D88}"/>
    <cellStyle name="Comma 3 3 6 3" xfId="11073" xr:uid="{A217992A-FC38-4EFC-8E8D-1F3CAB76F2CF}"/>
    <cellStyle name="Comma 3 3 7" xfId="5175" xr:uid="{ACE64D27-CEEB-4909-B7F2-050B98931577}"/>
    <cellStyle name="Comma 3 3 8" xfId="9114" xr:uid="{94BDB1E6-A718-4054-AB21-E9A3D915DEC3}"/>
    <cellStyle name="Comma 3 30" xfId="123" xr:uid="{00000000-0005-0000-0000-000044060000}"/>
    <cellStyle name="Comma 3 30 2" xfId="935" xr:uid="{00000000-0005-0000-0000-000045060000}"/>
    <cellStyle name="Comma 3 30 2 2" xfId="1723" xr:uid="{00000000-0005-0000-0000-000046060000}"/>
    <cellStyle name="Comma 3 30 2 2 2" xfId="3967" xr:uid="{00000000-0005-0000-0000-000047060000}"/>
    <cellStyle name="Comma 3 30 2 2 2 2" xfId="7994" xr:uid="{306FE45B-DFCE-4926-8061-DF4A1AF8CB4A}"/>
    <cellStyle name="Comma 3 30 2 2 2 3" xfId="11933" xr:uid="{67EBDEB4-D435-40BC-A9A0-B762C9612056}"/>
    <cellStyle name="Comma 3 30 2 2 3" xfId="6034" xr:uid="{890C8194-F47B-4056-A5B3-05523E411212}"/>
    <cellStyle name="Comma 3 30 2 2 4" xfId="9973" xr:uid="{76018173-6B24-4E19-8D53-B64E0228F7C2}"/>
    <cellStyle name="Comma 3 30 2 3" xfId="2447" xr:uid="{00000000-0005-0000-0000-000048060000}"/>
    <cellStyle name="Comma 3 30 2 3 2" xfId="4691" xr:uid="{00000000-0005-0000-0000-000049060000}"/>
    <cellStyle name="Comma 3 30 2 3 2 2" xfId="8647" xr:uid="{94009E98-6717-42A2-BAF3-4C083F00C365}"/>
    <cellStyle name="Comma 3 30 2 3 2 3" xfId="12586" xr:uid="{E6E9B796-1F74-4B60-B6B6-3A8F0A68CDD3}"/>
    <cellStyle name="Comma 3 30 2 3 3" xfId="6687" xr:uid="{DC5F83C5-D55A-4DA7-9C4A-D385CFD2CD56}"/>
    <cellStyle name="Comma 3 30 2 3 4" xfId="10626" xr:uid="{5DB14FB7-475C-4F6A-BD7A-F68478FD610B}"/>
    <cellStyle name="Comma 3 30 2 4" xfId="3181" xr:uid="{00000000-0005-0000-0000-00004A060000}"/>
    <cellStyle name="Comma 3 30 2 4 2" xfId="7341" xr:uid="{171553F3-FD84-4855-BE14-E54AA940DAD8}"/>
    <cellStyle name="Comma 3 30 2 4 3" xfId="11280" xr:uid="{962ABF91-713E-48BD-8C4E-9F5874FB465B}"/>
    <cellStyle name="Comma 3 30 2 5" xfId="5381" xr:uid="{D6DF4A06-B2FF-4870-A655-FCDBA992FAFC}"/>
    <cellStyle name="Comma 3 30 2 6" xfId="9320" xr:uid="{A7592A2B-B2D2-4041-8B27-93694ED68ECF}"/>
    <cellStyle name="Comma 3 30 3" xfId="1188" xr:uid="{00000000-0005-0000-0000-00004B060000}"/>
    <cellStyle name="Comma 3 30 3 2" xfId="1975" xr:uid="{00000000-0005-0000-0000-00004C060000}"/>
    <cellStyle name="Comma 3 30 3 2 2" xfId="4219" xr:uid="{00000000-0005-0000-0000-00004D060000}"/>
    <cellStyle name="Comma 3 30 3 2 2 2" xfId="8238" xr:uid="{715E780B-0FD7-4AD4-9687-3BF850D64AAD}"/>
    <cellStyle name="Comma 3 30 3 2 2 3" xfId="12177" xr:uid="{FF6FB994-57E8-4714-95CE-C9F29910A559}"/>
    <cellStyle name="Comma 3 30 3 2 3" xfId="6278" xr:uid="{15DD2277-F5C0-4311-BC3E-5B3C9E7AD6DE}"/>
    <cellStyle name="Comma 3 30 3 2 4" xfId="10217" xr:uid="{9ED1C6B8-4403-4366-B4E4-F53005C1742F}"/>
    <cellStyle name="Comma 3 30 3 3" xfId="2699" xr:uid="{00000000-0005-0000-0000-00004E060000}"/>
    <cellStyle name="Comma 3 30 3 3 2" xfId="4943" xr:uid="{00000000-0005-0000-0000-00004F060000}"/>
    <cellStyle name="Comma 3 30 3 3 2 2" xfId="8891" xr:uid="{7A63FCF2-E9AA-4CDB-9F89-DD3FC05B65B0}"/>
    <cellStyle name="Comma 3 30 3 3 2 3" xfId="12830" xr:uid="{F3E00E65-0816-424F-BEDC-44CE7610EBA3}"/>
    <cellStyle name="Comma 3 30 3 3 3" xfId="6931" xr:uid="{52E4B587-D11E-4B19-AE08-F2C58C370F15}"/>
    <cellStyle name="Comma 3 30 3 3 4" xfId="10870" xr:uid="{B5A79FFB-BBFA-4DE6-AF5B-79FB33FBCDFA}"/>
    <cellStyle name="Comma 3 30 3 4" xfId="3433" xr:uid="{00000000-0005-0000-0000-000050060000}"/>
    <cellStyle name="Comma 3 30 3 4 2" xfId="7585" xr:uid="{A5D86ECB-BB86-43C1-BC37-3765ED9ECE9E}"/>
    <cellStyle name="Comma 3 30 3 4 3" xfId="11524" xr:uid="{8A7BF2A2-2663-4710-9E36-8D8FBFFA90E7}"/>
    <cellStyle name="Comma 3 30 3 5" xfId="5625" xr:uid="{FC6EBB44-1129-4B82-9C9D-556E50EF81F2}"/>
    <cellStyle name="Comma 3 30 3 6" xfId="9564" xr:uid="{924C13F1-A828-4A86-A35B-32E9D7009F25}"/>
    <cellStyle name="Comma 3 30 4" xfId="1403" xr:uid="{00000000-0005-0000-0000-000051060000}"/>
    <cellStyle name="Comma 3 30 4 2" xfId="3647" xr:uid="{00000000-0005-0000-0000-000052060000}"/>
    <cellStyle name="Comma 3 30 4 2 2" xfId="7789" xr:uid="{85666759-3EF8-4166-A849-A9C3F89E0F3F}"/>
    <cellStyle name="Comma 3 30 4 2 3" xfId="11728" xr:uid="{A382A4D3-F5D3-4131-8C39-9F25F59D1F30}"/>
    <cellStyle name="Comma 3 30 4 3" xfId="5829" xr:uid="{E1400FD4-4C48-4273-A9C5-694A1C34D2B8}"/>
    <cellStyle name="Comma 3 30 4 4" xfId="9768" xr:uid="{8A1E41B7-7311-4960-BEED-694D1BEA5858}"/>
    <cellStyle name="Comma 3 30 5" xfId="2189" xr:uid="{00000000-0005-0000-0000-000053060000}"/>
    <cellStyle name="Comma 3 30 5 2" xfId="4433" xr:uid="{00000000-0005-0000-0000-000054060000}"/>
    <cellStyle name="Comma 3 30 5 2 2" xfId="8442" xr:uid="{F995F050-2AD4-49ED-B7E7-8D8D9BEBCE8B}"/>
    <cellStyle name="Comma 3 30 5 2 3" xfId="12381" xr:uid="{71C32ABD-6E7D-4699-AC6C-E14D70E71844}"/>
    <cellStyle name="Comma 3 30 5 3" xfId="6482" xr:uid="{CB03EAD0-ACB8-4A86-809D-1B7A73B61E7F}"/>
    <cellStyle name="Comma 3 30 5 4" xfId="10421" xr:uid="{B09C7DC1-9E82-46B2-BE34-0BCBB7551149}"/>
    <cellStyle name="Comma 3 30 6" xfId="2913" xr:uid="{00000000-0005-0000-0000-000055060000}"/>
    <cellStyle name="Comma 3 30 6 2" xfId="7135" xr:uid="{504E9C00-6E38-47CA-AE1F-CDBB4D637280}"/>
    <cellStyle name="Comma 3 30 6 3" xfId="11074" xr:uid="{6521781D-BCFF-42CD-8BAE-627C03B2085C}"/>
    <cellStyle name="Comma 3 30 7" xfId="5176" xr:uid="{3933E44C-E952-4285-92BE-46105E29092E}"/>
    <cellStyle name="Comma 3 30 8" xfId="9115" xr:uid="{12AFCA23-7A5D-48F6-973B-8958A46BDF0B}"/>
    <cellStyle name="Comma 3 31" xfId="124" xr:uid="{00000000-0005-0000-0000-000056060000}"/>
    <cellStyle name="Comma 3 31 2" xfId="936" xr:uid="{00000000-0005-0000-0000-000057060000}"/>
    <cellStyle name="Comma 3 31 2 2" xfId="1724" xr:uid="{00000000-0005-0000-0000-000058060000}"/>
    <cellStyle name="Comma 3 31 2 2 2" xfId="3968" xr:uid="{00000000-0005-0000-0000-000059060000}"/>
    <cellStyle name="Comma 3 31 2 2 2 2" xfId="7995" xr:uid="{63900C34-FE4B-4004-82AA-E8AC8DA28FA7}"/>
    <cellStyle name="Comma 3 31 2 2 2 3" xfId="11934" xr:uid="{80CF7D5A-9345-4465-877A-B197504A24C5}"/>
    <cellStyle name="Comma 3 31 2 2 3" xfId="6035" xr:uid="{E1358A0F-FC4F-485C-8CEF-579CB748EFD6}"/>
    <cellStyle name="Comma 3 31 2 2 4" xfId="9974" xr:uid="{64414329-3EF6-4070-A39F-6AFC29AF7239}"/>
    <cellStyle name="Comma 3 31 2 3" xfId="2448" xr:uid="{00000000-0005-0000-0000-00005A060000}"/>
    <cellStyle name="Comma 3 31 2 3 2" xfId="4692" xr:uid="{00000000-0005-0000-0000-00005B060000}"/>
    <cellStyle name="Comma 3 31 2 3 2 2" xfId="8648" xr:uid="{804C5784-9D2A-452D-A232-071A2212B466}"/>
    <cellStyle name="Comma 3 31 2 3 2 3" xfId="12587" xr:uid="{F2ADFBE9-D3BB-42DF-B25F-C274320AB160}"/>
    <cellStyle name="Comma 3 31 2 3 3" xfId="6688" xr:uid="{DB643CB3-0257-4AEB-83BA-D1F1D11426B5}"/>
    <cellStyle name="Comma 3 31 2 3 4" xfId="10627" xr:uid="{A288CFF5-C35B-4240-BE76-031EB2D9D095}"/>
    <cellStyle name="Comma 3 31 2 4" xfId="3182" xr:uid="{00000000-0005-0000-0000-00005C060000}"/>
    <cellStyle name="Comma 3 31 2 4 2" xfId="7342" xr:uid="{6617023D-B93D-4DD9-844D-5A0A1F9F5F34}"/>
    <cellStyle name="Comma 3 31 2 4 3" xfId="11281" xr:uid="{F0C2521B-F81B-4377-8879-74869EBE1892}"/>
    <cellStyle name="Comma 3 31 2 5" xfId="5382" xr:uid="{E9FA8E61-68C2-452A-8D19-5EDBB4C400D1}"/>
    <cellStyle name="Comma 3 31 2 6" xfId="9321" xr:uid="{FB1E798A-6156-4145-866A-8C38D5835602}"/>
    <cellStyle name="Comma 3 31 3" xfId="1189" xr:uid="{00000000-0005-0000-0000-00005D060000}"/>
    <cellStyle name="Comma 3 31 3 2" xfId="1976" xr:uid="{00000000-0005-0000-0000-00005E060000}"/>
    <cellStyle name="Comma 3 31 3 2 2" xfId="4220" xr:uid="{00000000-0005-0000-0000-00005F060000}"/>
    <cellStyle name="Comma 3 31 3 2 2 2" xfId="8239" xr:uid="{4E8487E9-4CAF-4D2A-B13D-961361484728}"/>
    <cellStyle name="Comma 3 31 3 2 2 3" xfId="12178" xr:uid="{32878D37-D34F-45C2-B6F9-F1AAC1ED7F81}"/>
    <cellStyle name="Comma 3 31 3 2 3" xfId="6279" xr:uid="{67D91D55-BE1E-4CD2-8329-2D71341DFA99}"/>
    <cellStyle name="Comma 3 31 3 2 4" xfId="10218" xr:uid="{5ACBE0F2-03D4-423C-BDB4-86D76AF6A7FA}"/>
    <cellStyle name="Comma 3 31 3 3" xfId="2700" xr:uid="{00000000-0005-0000-0000-000060060000}"/>
    <cellStyle name="Comma 3 31 3 3 2" xfId="4944" xr:uid="{00000000-0005-0000-0000-000061060000}"/>
    <cellStyle name="Comma 3 31 3 3 2 2" xfId="8892" xr:uid="{CD21C23F-1465-412C-8F79-1582A8FCF694}"/>
    <cellStyle name="Comma 3 31 3 3 2 3" xfId="12831" xr:uid="{BDDECBE5-4711-4F15-988C-D3070C02ECCE}"/>
    <cellStyle name="Comma 3 31 3 3 3" xfId="6932" xr:uid="{1EAC5950-328F-47DD-8E27-245235C9E6B1}"/>
    <cellStyle name="Comma 3 31 3 3 4" xfId="10871" xr:uid="{572059D8-C045-42BE-82BE-F3424B984A9F}"/>
    <cellStyle name="Comma 3 31 3 4" xfId="3434" xr:uid="{00000000-0005-0000-0000-000062060000}"/>
    <cellStyle name="Comma 3 31 3 4 2" xfId="7586" xr:uid="{00643860-8A3D-402F-9306-615B3E115B63}"/>
    <cellStyle name="Comma 3 31 3 4 3" xfId="11525" xr:uid="{E27FFEA0-0007-4048-BC9D-0CC79375C346}"/>
    <cellStyle name="Comma 3 31 3 5" xfId="5626" xr:uid="{D0BF1F7E-8B7D-4EBF-9FDF-FAC4D6AAC788}"/>
    <cellStyle name="Comma 3 31 3 6" xfId="9565" xr:uid="{27FEC470-0B31-4C67-B419-8B632F78F312}"/>
    <cellStyle name="Comma 3 31 4" xfId="1404" xr:uid="{00000000-0005-0000-0000-000063060000}"/>
    <cellStyle name="Comma 3 31 4 2" xfId="3648" xr:uid="{00000000-0005-0000-0000-000064060000}"/>
    <cellStyle name="Comma 3 31 4 2 2" xfId="7790" xr:uid="{109D9C64-2ADF-4ECF-9BA6-FE1AC0DE3392}"/>
    <cellStyle name="Comma 3 31 4 2 3" xfId="11729" xr:uid="{32CC3693-83B4-48B0-A0C4-6225E56E64D7}"/>
    <cellStyle name="Comma 3 31 4 3" xfId="5830" xr:uid="{A3DDFF0B-C39B-4756-9984-705D5354808F}"/>
    <cellStyle name="Comma 3 31 4 4" xfId="9769" xr:uid="{00D31C3D-C06D-429D-9241-B8B3CFA0B189}"/>
    <cellStyle name="Comma 3 31 5" xfId="2190" xr:uid="{00000000-0005-0000-0000-000065060000}"/>
    <cellStyle name="Comma 3 31 5 2" xfId="4434" xr:uid="{00000000-0005-0000-0000-000066060000}"/>
    <cellStyle name="Comma 3 31 5 2 2" xfId="8443" xr:uid="{F055585B-1935-4E5D-924C-DF911E12B1EF}"/>
    <cellStyle name="Comma 3 31 5 2 3" xfId="12382" xr:uid="{D947FA17-361D-427D-86CA-2F03BB8256A8}"/>
    <cellStyle name="Comma 3 31 5 3" xfId="6483" xr:uid="{14F41CF3-7950-412A-BADD-22ECEC99FC40}"/>
    <cellStyle name="Comma 3 31 5 4" xfId="10422" xr:uid="{897BF899-12D9-4D2D-801E-337A87F213F5}"/>
    <cellStyle name="Comma 3 31 6" xfId="2914" xr:uid="{00000000-0005-0000-0000-000067060000}"/>
    <cellStyle name="Comma 3 31 6 2" xfId="7136" xr:uid="{CA7B4A41-0954-4F3A-876F-55B0E3B969DB}"/>
    <cellStyle name="Comma 3 31 6 3" xfId="11075" xr:uid="{5FC8AB85-8569-433C-A01B-CB1D53B19C98}"/>
    <cellStyle name="Comma 3 31 7" xfId="5177" xr:uid="{8841E4F4-6E0B-4A4B-AED4-73A1E3A34581}"/>
    <cellStyle name="Comma 3 31 8" xfId="9116" xr:uid="{ACDE4221-F4FC-4028-AE61-BCC1AED5DAB6}"/>
    <cellStyle name="Comma 3 32" xfId="125" xr:uid="{00000000-0005-0000-0000-000068060000}"/>
    <cellStyle name="Comma 3 32 2" xfId="937" xr:uid="{00000000-0005-0000-0000-000069060000}"/>
    <cellStyle name="Comma 3 32 2 2" xfId="1725" xr:uid="{00000000-0005-0000-0000-00006A060000}"/>
    <cellStyle name="Comma 3 32 2 2 2" xfId="3969" xr:uid="{00000000-0005-0000-0000-00006B060000}"/>
    <cellStyle name="Comma 3 32 2 2 2 2" xfId="7996" xr:uid="{D2BE9C49-4686-46C0-887A-76392AB942D7}"/>
    <cellStyle name="Comma 3 32 2 2 2 3" xfId="11935" xr:uid="{F60727D6-A7DC-4151-ACA8-E34A6CF52B36}"/>
    <cellStyle name="Comma 3 32 2 2 3" xfId="6036" xr:uid="{6FA53574-643A-42B1-80BB-FC9C54EC3D0A}"/>
    <cellStyle name="Comma 3 32 2 2 4" xfId="9975" xr:uid="{8657F639-8044-46CC-9F87-2C965552E123}"/>
    <cellStyle name="Comma 3 32 2 3" xfId="2449" xr:uid="{00000000-0005-0000-0000-00006C060000}"/>
    <cellStyle name="Comma 3 32 2 3 2" xfId="4693" xr:uid="{00000000-0005-0000-0000-00006D060000}"/>
    <cellStyle name="Comma 3 32 2 3 2 2" xfId="8649" xr:uid="{97CEDB68-8980-4630-AE0A-CBD26DAA6846}"/>
    <cellStyle name="Comma 3 32 2 3 2 3" xfId="12588" xr:uid="{E6DE3D90-1A11-4F6F-BB4F-559AD515F3D2}"/>
    <cellStyle name="Comma 3 32 2 3 3" xfId="6689" xr:uid="{1D581826-C412-431D-8557-FF3B82BF70CD}"/>
    <cellStyle name="Comma 3 32 2 3 4" xfId="10628" xr:uid="{F5EE423E-7000-45FB-8B74-4E143B41B1A3}"/>
    <cellStyle name="Comma 3 32 2 4" xfId="3183" xr:uid="{00000000-0005-0000-0000-00006E060000}"/>
    <cellStyle name="Comma 3 32 2 4 2" xfId="7343" xr:uid="{9D67066E-0250-4E2C-847C-7FCF5D7E707D}"/>
    <cellStyle name="Comma 3 32 2 4 3" xfId="11282" xr:uid="{806DEF4A-A8F3-447F-A4AE-7133041128F8}"/>
    <cellStyle name="Comma 3 32 2 5" xfId="5383" xr:uid="{96E2C162-CE3D-4222-80F7-BD7A4F03651D}"/>
    <cellStyle name="Comma 3 32 2 6" xfId="9322" xr:uid="{D5305BC6-F6F7-43CE-AD52-38D4933D2BF2}"/>
    <cellStyle name="Comma 3 32 3" xfId="1190" xr:uid="{00000000-0005-0000-0000-00006F060000}"/>
    <cellStyle name="Comma 3 32 3 2" xfId="1977" xr:uid="{00000000-0005-0000-0000-000070060000}"/>
    <cellStyle name="Comma 3 32 3 2 2" xfId="4221" xr:uid="{00000000-0005-0000-0000-000071060000}"/>
    <cellStyle name="Comma 3 32 3 2 2 2" xfId="8240" xr:uid="{5F1C09D2-536E-4319-8CD7-55856E8FAABA}"/>
    <cellStyle name="Comma 3 32 3 2 2 3" xfId="12179" xr:uid="{996CD834-72F9-424A-A603-D92AA960D2F8}"/>
    <cellStyle name="Comma 3 32 3 2 3" xfId="6280" xr:uid="{EEE935F5-4B63-4E38-849E-98651252CFAA}"/>
    <cellStyle name="Comma 3 32 3 2 4" xfId="10219" xr:uid="{9F907BAA-076F-41CB-88C5-518E0ABE7036}"/>
    <cellStyle name="Comma 3 32 3 3" xfId="2701" xr:uid="{00000000-0005-0000-0000-000072060000}"/>
    <cellStyle name="Comma 3 32 3 3 2" xfId="4945" xr:uid="{00000000-0005-0000-0000-000073060000}"/>
    <cellStyle name="Comma 3 32 3 3 2 2" xfId="8893" xr:uid="{9F59BA76-02F9-4157-8D04-C10F6069A687}"/>
    <cellStyle name="Comma 3 32 3 3 2 3" xfId="12832" xr:uid="{207796A8-AFE3-4BD5-B88C-5B27E0668D94}"/>
    <cellStyle name="Comma 3 32 3 3 3" xfId="6933" xr:uid="{A3B62911-FE21-4055-8244-1EECFAFBB765}"/>
    <cellStyle name="Comma 3 32 3 3 4" xfId="10872" xr:uid="{4BB83B53-F704-4B26-8C49-4E12DEBBA52A}"/>
    <cellStyle name="Comma 3 32 3 4" xfId="3435" xr:uid="{00000000-0005-0000-0000-000074060000}"/>
    <cellStyle name="Comma 3 32 3 4 2" xfId="7587" xr:uid="{2E33BE3F-FC11-42B7-9D6B-4A4931F7AB23}"/>
    <cellStyle name="Comma 3 32 3 4 3" xfId="11526" xr:uid="{9B7C52DA-0B4E-440D-8BAC-E770A03E4034}"/>
    <cellStyle name="Comma 3 32 3 5" xfId="5627" xr:uid="{6CD07897-7E97-4E9F-AE3D-6D87E4F7F960}"/>
    <cellStyle name="Comma 3 32 3 6" xfId="9566" xr:uid="{BAA9D2F7-DB34-4ADE-84D0-452075B8252F}"/>
    <cellStyle name="Comma 3 32 4" xfId="1405" xr:uid="{00000000-0005-0000-0000-000075060000}"/>
    <cellStyle name="Comma 3 32 4 2" xfId="3649" xr:uid="{00000000-0005-0000-0000-000076060000}"/>
    <cellStyle name="Comma 3 32 4 2 2" xfId="7791" xr:uid="{35BE3BAB-17C8-4F24-92E0-A96784F3021E}"/>
    <cellStyle name="Comma 3 32 4 2 3" xfId="11730" xr:uid="{334E8909-7370-4F4C-AC73-6CC1D24778B2}"/>
    <cellStyle name="Comma 3 32 4 3" xfId="5831" xr:uid="{42861216-F0AC-449C-8425-86FAAF04FE8D}"/>
    <cellStyle name="Comma 3 32 4 4" xfId="9770" xr:uid="{4C239676-4A3B-489F-A36A-483AAC060E5F}"/>
    <cellStyle name="Comma 3 32 5" xfId="2191" xr:uid="{00000000-0005-0000-0000-000077060000}"/>
    <cellStyle name="Comma 3 32 5 2" xfId="4435" xr:uid="{00000000-0005-0000-0000-000078060000}"/>
    <cellStyle name="Comma 3 32 5 2 2" xfId="8444" xr:uid="{AF2B5792-950F-4A39-A160-263037F1A59E}"/>
    <cellStyle name="Comma 3 32 5 2 3" xfId="12383" xr:uid="{A0587DE1-B7C0-4C6D-B3CF-8F34547E95A9}"/>
    <cellStyle name="Comma 3 32 5 3" xfId="6484" xr:uid="{2901230B-4A24-4F7F-8E46-81F2A57CBBC7}"/>
    <cellStyle name="Comma 3 32 5 4" xfId="10423" xr:uid="{09DC2FD5-D8D7-4028-B265-205795DBBAE3}"/>
    <cellStyle name="Comma 3 32 6" xfId="2915" xr:uid="{00000000-0005-0000-0000-000079060000}"/>
    <cellStyle name="Comma 3 32 6 2" xfId="7137" xr:uid="{75DB40B4-B325-45D7-B4ED-1A7EABCB98C6}"/>
    <cellStyle name="Comma 3 32 6 3" xfId="11076" xr:uid="{C4D8B488-085D-4F5F-86CE-3FE2C2C18EFA}"/>
    <cellStyle name="Comma 3 32 7" xfId="5178" xr:uid="{A5B84555-1E41-40BF-8C2D-6231A4FD7875}"/>
    <cellStyle name="Comma 3 32 8" xfId="9117" xr:uid="{21823045-40A9-4703-A186-B854CA965060}"/>
    <cellStyle name="Comma 3 33" xfId="126" xr:uid="{00000000-0005-0000-0000-00007A060000}"/>
    <cellStyle name="Comma 3 33 2" xfId="938" xr:uid="{00000000-0005-0000-0000-00007B060000}"/>
    <cellStyle name="Comma 3 33 2 2" xfId="1726" xr:uid="{00000000-0005-0000-0000-00007C060000}"/>
    <cellStyle name="Comma 3 33 2 2 2" xfId="3970" xr:uid="{00000000-0005-0000-0000-00007D060000}"/>
    <cellStyle name="Comma 3 33 2 2 2 2" xfId="7997" xr:uid="{02AA74A8-82D6-4D2F-803E-D0E6C8E41732}"/>
    <cellStyle name="Comma 3 33 2 2 2 3" xfId="11936" xr:uid="{9EB140DF-7949-43B4-B6D5-892BEB5E000F}"/>
    <cellStyle name="Comma 3 33 2 2 3" xfId="6037" xr:uid="{D3A212BB-E9AE-4525-B381-04871DD0BC03}"/>
    <cellStyle name="Comma 3 33 2 2 4" xfId="9976" xr:uid="{797468EE-4F6E-4281-BE94-15EAEB781408}"/>
    <cellStyle name="Comma 3 33 2 3" xfId="2450" xr:uid="{00000000-0005-0000-0000-00007E060000}"/>
    <cellStyle name="Comma 3 33 2 3 2" xfId="4694" xr:uid="{00000000-0005-0000-0000-00007F060000}"/>
    <cellStyle name="Comma 3 33 2 3 2 2" xfId="8650" xr:uid="{83E1B470-CCF8-46A0-8943-D056BD69F9B6}"/>
    <cellStyle name="Comma 3 33 2 3 2 3" xfId="12589" xr:uid="{1D258B93-2917-4B89-B237-BDDAC9E0A01E}"/>
    <cellStyle name="Comma 3 33 2 3 3" xfId="6690" xr:uid="{C6C26A77-5E0A-45F5-B763-39A02FFFC77B}"/>
    <cellStyle name="Comma 3 33 2 3 4" xfId="10629" xr:uid="{45F1AFFF-859B-49ED-B749-914673CCB7E1}"/>
    <cellStyle name="Comma 3 33 2 4" xfId="3184" xr:uid="{00000000-0005-0000-0000-000080060000}"/>
    <cellStyle name="Comma 3 33 2 4 2" xfId="7344" xr:uid="{004532D6-ED66-4804-AECB-9B5F7516A88B}"/>
    <cellStyle name="Comma 3 33 2 4 3" xfId="11283" xr:uid="{F29F7807-845C-43A6-90C5-ED14EBF5E60C}"/>
    <cellStyle name="Comma 3 33 2 5" xfId="5384" xr:uid="{95397947-4B2D-4A3F-A6EC-01C25B1DDD70}"/>
    <cellStyle name="Comma 3 33 2 6" xfId="9323" xr:uid="{B0A2B569-C283-48ED-B549-58B3C82FB80A}"/>
    <cellStyle name="Comma 3 33 3" xfId="1191" xr:uid="{00000000-0005-0000-0000-000081060000}"/>
    <cellStyle name="Comma 3 33 3 2" xfId="1978" xr:uid="{00000000-0005-0000-0000-000082060000}"/>
    <cellStyle name="Comma 3 33 3 2 2" xfId="4222" xr:uid="{00000000-0005-0000-0000-000083060000}"/>
    <cellStyle name="Comma 3 33 3 2 2 2" xfId="8241" xr:uid="{BC9B4211-C4A5-48DD-A65B-4BA7B69A8396}"/>
    <cellStyle name="Comma 3 33 3 2 2 3" xfId="12180" xr:uid="{A6E8F533-B4B1-4A6E-9215-7FDC922ECBD5}"/>
    <cellStyle name="Comma 3 33 3 2 3" xfId="6281" xr:uid="{8AE72F3E-A6AA-46CA-A6D0-F2F463708807}"/>
    <cellStyle name="Comma 3 33 3 2 4" xfId="10220" xr:uid="{46E89880-0896-444A-94D2-C9C83A4AF7DB}"/>
    <cellStyle name="Comma 3 33 3 3" xfId="2702" xr:uid="{00000000-0005-0000-0000-000084060000}"/>
    <cellStyle name="Comma 3 33 3 3 2" xfId="4946" xr:uid="{00000000-0005-0000-0000-000085060000}"/>
    <cellStyle name="Comma 3 33 3 3 2 2" xfId="8894" xr:uid="{EF1EBA12-F046-429A-BEFA-E0C408F8B1CA}"/>
    <cellStyle name="Comma 3 33 3 3 2 3" xfId="12833" xr:uid="{03185D09-77AA-4804-8121-7D72A506E227}"/>
    <cellStyle name="Comma 3 33 3 3 3" xfId="6934" xr:uid="{3407DB69-0770-4467-B1F5-875174CB7C8C}"/>
    <cellStyle name="Comma 3 33 3 3 4" xfId="10873" xr:uid="{397B217C-B5FF-4837-8091-8606FA74D3F7}"/>
    <cellStyle name="Comma 3 33 3 4" xfId="3436" xr:uid="{00000000-0005-0000-0000-000086060000}"/>
    <cellStyle name="Comma 3 33 3 4 2" xfId="7588" xr:uid="{4A135A34-6EDA-4E6B-BF36-0794BC655B01}"/>
    <cellStyle name="Comma 3 33 3 4 3" xfId="11527" xr:uid="{5B90954E-A41B-4F9D-AE9E-97D363DEABFF}"/>
    <cellStyle name="Comma 3 33 3 5" xfId="5628" xr:uid="{AD54208B-3783-411A-982B-41D12CAF8E83}"/>
    <cellStyle name="Comma 3 33 3 6" xfId="9567" xr:uid="{CEB9D15B-D923-4206-A688-22BB2F85EB90}"/>
    <cellStyle name="Comma 3 33 4" xfId="1406" xr:uid="{00000000-0005-0000-0000-000087060000}"/>
    <cellStyle name="Comma 3 33 4 2" xfId="3650" xr:uid="{00000000-0005-0000-0000-000088060000}"/>
    <cellStyle name="Comma 3 33 4 2 2" xfId="7792" xr:uid="{D48818A6-D639-4C0E-86B4-55C8A061508F}"/>
    <cellStyle name="Comma 3 33 4 2 3" xfId="11731" xr:uid="{B7D20C16-8433-4197-B94E-BA74885CF873}"/>
    <cellStyle name="Comma 3 33 4 3" xfId="5832" xr:uid="{145B37CC-A905-4F08-AF9F-EF1B624D7985}"/>
    <cellStyle name="Comma 3 33 4 4" xfId="9771" xr:uid="{95F051E2-BCFE-4F4F-8C47-12F211AAABA5}"/>
    <cellStyle name="Comma 3 33 5" xfId="2192" xr:uid="{00000000-0005-0000-0000-000089060000}"/>
    <cellStyle name="Comma 3 33 5 2" xfId="4436" xr:uid="{00000000-0005-0000-0000-00008A060000}"/>
    <cellStyle name="Comma 3 33 5 2 2" xfId="8445" xr:uid="{AB9557C7-FD92-46EB-996D-066E28FAE13D}"/>
    <cellStyle name="Comma 3 33 5 2 3" xfId="12384" xr:uid="{BEA0F455-91B3-4630-96DC-B7E7273A1BD4}"/>
    <cellStyle name="Comma 3 33 5 3" xfId="6485" xr:uid="{22D97C5B-B906-46C2-AD1F-2A0939102D1A}"/>
    <cellStyle name="Comma 3 33 5 4" xfId="10424" xr:uid="{9981B832-2B5B-4B99-9472-A742617FA0AB}"/>
    <cellStyle name="Comma 3 33 6" xfId="2916" xr:uid="{00000000-0005-0000-0000-00008B060000}"/>
    <cellStyle name="Comma 3 33 6 2" xfId="7138" xr:uid="{80AD3E94-EF3C-46D8-8AE4-A0F1743A3A00}"/>
    <cellStyle name="Comma 3 33 6 3" xfId="11077" xr:uid="{21F3C02D-6426-4FDA-936D-741DA6DB80EB}"/>
    <cellStyle name="Comma 3 33 7" xfId="5179" xr:uid="{8905D442-D0F5-4638-BBC2-443F5E507DCD}"/>
    <cellStyle name="Comma 3 33 8" xfId="9118" xr:uid="{DCE2792B-198C-45BB-B49C-7136F9C8B958}"/>
    <cellStyle name="Comma 3 34" xfId="127" xr:uid="{00000000-0005-0000-0000-00008C060000}"/>
    <cellStyle name="Comma 3 34 2" xfId="939" xr:uid="{00000000-0005-0000-0000-00008D060000}"/>
    <cellStyle name="Comma 3 34 2 2" xfId="1727" xr:uid="{00000000-0005-0000-0000-00008E060000}"/>
    <cellStyle name="Comma 3 34 2 2 2" xfId="3971" xr:uid="{00000000-0005-0000-0000-00008F060000}"/>
    <cellStyle name="Comma 3 34 2 2 2 2" xfId="7998" xr:uid="{9C60B5A2-0585-4F0F-BB37-39675FAD889C}"/>
    <cellStyle name="Comma 3 34 2 2 2 3" xfId="11937" xr:uid="{4B38B9C7-96B4-4D9F-9EBF-86F1FD786DF9}"/>
    <cellStyle name="Comma 3 34 2 2 3" xfId="6038" xr:uid="{CDCA1381-B425-4A3C-A7FD-0972015CC41E}"/>
    <cellStyle name="Comma 3 34 2 2 4" xfId="9977" xr:uid="{28AB516A-1684-4302-A002-A404D8A2641D}"/>
    <cellStyle name="Comma 3 34 2 3" xfId="2451" xr:uid="{00000000-0005-0000-0000-000090060000}"/>
    <cellStyle name="Comma 3 34 2 3 2" xfId="4695" xr:uid="{00000000-0005-0000-0000-000091060000}"/>
    <cellStyle name="Comma 3 34 2 3 2 2" xfId="8651" xr:uid="{20A249E0-0D7F-4402-94E3-B9A7454B5591}"/>
    <cellStyle name="Comma 3 34 2 3 2 3" xfId="12590" xr:uid="{287F3893-A275-47F4-B6E3-17A8412B2B2E}"/>
    <cellStyle name="Comma 3 34 2 3 3" xfId="6691" xr:uid="{B91E271A-6862-439A-B9D6-2BE0324C3CD7}"/>
    <cellStyle name="Comma 3 34 2 3 4" xfId="10630" xr:uid="{4F1510B5-93C5-4A5A-8A17-54ED11834654}"/>
    <cellStyle name="Comma 3 34 2 4" xfId="3185" xr:uid="{00000000-0005-0000-0000-000092060000}"/>
    <cellStyle name="Comma 3 34 2 4 2" xfId="7345" xr:uid="{05586584-398A-4B4C-96A1-8D7795322179}"/>
    <cellStyle name="Comma 3 34 2 4 3" xfId="11284" xr:uid="{57AD28FA-4BE3-4FE5-9527-57B50CB80744}"/>
    <cellStyle name="Comma 3 34 2 5" xfId="5385" xr:uid="{44622A19-E915-4F61-BC7C-4D1F76A211C7}"/>
    <cellStyle name="Comma 3 34 2 6" xfId="9324" xr:uid="{0F49E272-02FB-48D8-9634-EB7E12BA7735}"/>
    <cellStyle name="Comma 3 34 3" xfId="1192" xr:uid="{00000000-0005-0000-0000-000093060000}"/>
    <cellStyle name="Comma 3 34 3 2" xfId="1979" xr:uid="{00000000-0005-0000-0000-000094060000}"/>
    <cellStyle name="Comma 3 34 3 2 2" xfId="4223" xr:uid="{00000000-0005-0000-0000-000095060000}"/>
    <cellStyle name="Comma 3 34 3 2 2 2" xfId="8242" xr:uid="{72CB1593-CE9E-41F9-AC74-064B6E9DE83D}"/>
    <cellStyle name="Comma 3 34 3 2 2 3" xfId="12181" xr:uid="{09151451-C517-4C33-9EA2-53A105BBB995}"/>
    <cellStyle name="Comma 3 34 3 2 3" xfId="6282" xr:uid="{7CEA62E7-3EE9-4CD4-984D-733D238A3EB0}"/>
    <cellStyle name="Comma 3 34 3 2 4" xfId="10221" xr:uid="{7CEC1F29-CF95-4001-A10A-D515A8E515AF}"/>
    <cellStyle name="Comma 3 34 3 3" xfId="2703" xr:uid="{00000000-0005-0000-0000-000096060000}"/>
    <cellStyle name="Comma 3 34 3 3 2" xfId="4947" xr:uid="{00000000-0005-0000-0000-000097060000}"/>
    <cellStyle name="Comma 3 34 3 3 2 2" xfId="8895" xr:uid="{2A2605DF-EDFA-4C56-AD9D-E8DA5E8453F5}"/>
    <cellStyle name="Comma 3 34 3 3 2 3" xfId="12834" xr:uid="{03B38801-F084-43DD-BCBB-01BCD91EB3D9}"/>
    <cellStyle name="Comma 3 34 3 3 3" xfId="6935" xr:uid="{06109670-DF93-4CCE-86D7-9EF6A9AC532A}"/>
    <cellStyle name="Comma 3 34 3 3 4" xfId="10874" xr:uid="{4AB9D030-F5F3-49DD-BD0D-681408D9721D}"/>
    <cellStyle name="Comma 3 34 3 4" xfId="3437" xr:uid="{00000000-0005-0000-0000-000098060000}"/>
    <cellStyle name="Comma 3 34 3 4 2" xfId="7589" xr:uid="{A703D6DE-04A4-45A5-8D46-BE3E823B3591}"/>
    <cellStyle name="Comma 3 34 3 4 3" xfId="11528" xr:uid="{A13A3207-B51F-48A5-8B44-CB537A949701}"/>
    <cellStyle name="Comma 3 34 3 5" xfId="5629" xr:uid="{39CB1B39-3CC4-43EB-B6BC-5C5107DE2F57}"/>
    <cellStyle name="Comma 3 34 3 6" xfId="9568" xr:uid="{CEBD6C0B-06A1-485E-A9F2-DA00E5656496}"/>
    <cellStyle name="Comma 3 34 4" xfId="1407" xr:uid="{00000000-0005-0000-0000-000099060000}"/>
    <cellStyle name="Comma 3 34 4 2" xfId="3651" xr:uid="{00000000-0005-0000-0000-00009A060000}"/>
    <cellStyle name="Comma 3 34 4 2 2" xfId="7793" xr:uid="{2F07B01D-CB9F-412B-98A6-3F975917F469}"/>
    <cellStyle name="Comma 3 34 4 2 3" xfId="11732" xr:uid="{8CAB80F9-D780-4132-A95E-4C07BDCFE8EB}"/>
    <cellStyle name="Comma 3 34 4 3" xfId="5833" xr:uid="{9D37D5F8-FEF2-4F18-B85F-710318DBE730}"/>
    <cellStyle name="Comma 3 34 4 4" xfId="9772" xr:uid="{EB16A14C-966E-494E-BF6F-E6E84224AFB4}"/>
    <cellStyle name="Comma 3 34 5" xfId="2193" xr:uid="{00000000-0005-0000-0000-00009B060000}"/>
    <cellStyle name="Comma 3 34 5 2" xfId="4437" xr:uid="{00000000-0005-0000-0000-00009C060000}"/>
    <cellStyle name="Comma 3 34 5 2 2" xfId="8446" xr:uid="{000676E8-20B6-4735-8A36-561F4628C15A}"/>
    <cellStyle name="Comma 3 34 5 2 3" xfId="12385" xr:uid="{A9C46A17-2B86-47A0-A831-F71D5C2BF9CD}"/>
    <cellStyle name="Comma 3 34 5 3" xfId="6486" xr:uid="{9FB50D1E-95DF-45F4-A8D4-49BD99E4E3B2}"/>
    <cellStyle name="Comma 3 34 5 4" xfId="10425" xr:uid="{A7B864D5-47D6-451E-ACE9-B434A83C526F}"/>
    <cellStyle name="Comma 3 34 6" xfId="2917" xr:uid="{00000000-0005-0000-0000-00009D060000}"/>
    <cellStyle name="Comma 3 34 6 2" xfId="7139" xr:uid="{BBD17E80-DE96-41B2-A0F9-74B760CB589A}"/>
    <cellStyle name="Comma 3 34 6 3" xfId="11078" xr:uid="{1AB05A9F-FF37-4C54-8A6F-61219B38E283}"/>
    <cellStyle name="Comma 3 34 7" xfId="5180" xr:uid="{4E0068BF-CA1D-4C30-8369-59CE1B89C309}"/>
    <cellStyle name="Comma 3 34 8" xfId="9119" xr:uid="{C7908688-EDB1-4005-A8FD-C52FCDCD4B33}"/>
    <cellStyle name="Comma 3 35" xfId="128" xr:uid="{00000000-0005-0000-0000-00009E060000}"/>
    <cellStyle name="Comma 3 35 2" xfId="940" xr:uid="{00000000-0005-0000-0000-00009F060000}"/>
    <cellStyle name="Comma 3 35 2 2" xfId="1728" xr:uid="{00000000-0005-0000-0000-0000A0060000}"/>
    <cellStyle name="Comma 3 35 2 2 2" xfId="3972" xr:uid="{00000000-0005-0000-0000-0000A1060000}"/>
    <cellStyle name="Comma 3 35 2 2 2 2" xfId="7999" xr:uid="{CC0FFEFC-3665-4E90-97AC-DB3624FB88C4}"/>
    <cellStyle name="Comma 3 35 2 2 2 3" xfId="11938" xr:uid="{455BE4D7-71E1-421B-8251-6ED95EB2337B}"/>
    <cellStyle name="Comma 3 35 2 2 3" xfId="6039" xr:uid="{89B31C32-9936-469A-9B41-58D4810B61FC}"/>
    <cellStyle name="Comma 3 35 2 2 4" xfId="9978" xr:uid="{E7FC9AD4-797F-4241-8F57-DC2227175D3D}"/>
    <cellStyle name="Comma 3 35 2 3" xfId="2452" xr:uid="{00000000-0005-0000-0000-0000A2060000}"/>
    <cellStyle name="Comma 3 35 2 3 2" xfId="4696" xr:uid="{00000000-0005-0000-0000-0000A3060000}"/>
    <cellStyle name="Comma 3 35 2 3 2 2" xfId="8652" xr:uid="{41C7C22D-0474-4EDF-938D-71C2E3E3AE8C}"/>
    <cellStyle name="Comma 3 35 2 3 2 3" xfId="12591" xr:uid="{8A36F665-E758-4CE1-8E95-1B6B614306BE}"/>
    <cellStyle name="Comma 3 35 2 3 3" xfId="6692" xr:uid="{993BBB11-B41E-48A8-BA4E-FCACBADC476D}"/>
    <cellStyle name="Comma 3 35 2 3 4" xfId="10631" xr:uid="{D3903C15-5D19-4C3D-83ED-218BF3EBA6BA}"/>
    <cellStyle name="Comma 3 35 2 4" xfId="3186" xr:uid="{00000000-0005-0000-0000-0000A4060000}"/>
    <cellStyle name="Comma 3 35 2 4 2" xfId="7346" xr:uid="{5F116D64-392E-457B-9585-639474584F02}"/>
    <cellStyle name="Comma 3 35 2 4 3" xfId="11285" xr:uid="{8EE1EDF1-1F00-4678-94AA-6F693EC1DAF4}"/>
    <cellStyle name="Comma 3 35 2 5" xfId="5386" xr:uid="{C71167EF-8F5F-4730-9917-6F21BAF62924}"/>
    <cellStyle name="Comma 3 35 2 6" xfId="9325" xr:uid="{088DC48E-70D3-4C55-BAD4-20E9122D3D17}"/>
    <cellStyle name="Comma 3 35 3" xfId="1193" xr:uid="{00000000-0005-0000-0000-0000A5060000}"/>
    <cellStyle name="Comma 3 35 3 2" xfId="1980" xr:uid="{00000000-0005-0000-0000-0000A6060000}"/>
    <cellStyle name="Comma 3 35 3 2 2" xfId="4224" xr:uid="{00000000-0005-0000-0000-0000A7060000}"/>
    <cellStyle name="Comma 3 35 3 2 2 2" xfId="8243" xr:uid="{F8E23159-A1F7-490D-B887-F6E3A4C8151A}"/>
    <cellStyle name="Comma 3 35 3 2 2 3" xfId="12182" xr:uid="{9EBC56F5-21EB-4808-B7B9-2497CBE6D54C}"/>
    <cellStyle name="Comma 3 35 3 2 3" xfId="6283" xr:uid="{61956BE2-2C67-487F-960E-B521A690D684}"/>
    <cellStyle name="Comma 3 35 3 2 4" xfId="10222" xr:uid="{A599F43B-A84E-49F7-A264-598032B13C9D}"/>
    <cellStyle name="Comma 3 35 3 3" xfId="2704" xr:uid="{00000000-0005-0000-0000-0000A8060000}"/>
    <cellStyle name="Comma 3 35 3 3 2" xfId="4948" xr:uid="{00000000-0005-0000-0000-0000A9060000}"/>
    <cellStyle name="Comma 3 35 3 3 2 2" xfId="8896" xr:uid="{6826A643-D296-4618-8796-A4FA88599261}"/>
    <cellStyle name="Comma 3 35 3 3 2 3" xfId="12835" xr:uid="{3AD6F0DB-3102-4A5A-8454-96CB719284B4}"/>
    <cellStyle name="Comma 3 35 3 3 3" xfId="6936" xr:uid="{A125D375-EC6E-4424-944A-71F053CA71C2}"/>
    <cellStyle name="Comma 3 35 3 3 4" xfId="10875" xr:uid="{C19923C6-AC5B-452C-94C0-4B1F04D53F42}"/>
    <cellStyle name="Comma 3 35 3 4" xfId="3438" xr:uid="{00000000-0005-0000-0000-0000AA060000}"/>
    <cellStyle name="Comma 3 35 3 4 2" xfId="7590" xr:uid="{DBAF405F-6EBE-4B59-AB32-87DB88E89D13}"/>
    <cellStyle name="Comma 3 35 3 4 3" xfId="11529" xr:uid="{9ABF3099-8285-43B4-80C2-57DBF09111FD}"/>
    <cellStyle name="Comma 3 35 3 5" xfId="5630" xr:uid="{08826CEE-C6A9-492D-853D-4228E0FE05E7}"/>
    <cellStyle name="Comma 3 35 3 6" xfId="9569" xr:uid="{22695B2A-4550-411F-A34B-F059DA28289E}"/>
    <cellStyle name="Comma 3 35 4" xfId="1408" xr:uid="{00000000-0005-0000-0000-0000AB060000}"/>
    <cellStyle name="Comma 3 35 4 2" xfId="3652" xr:uid="{00000000-0005-0000-0000-0000AC060000}"/>
    <cellStyle name="Comma 3 35 4 2 2" xfId="7794" xr:uid="{4CB3BE52-AB73-4855-AA61-42E847A6711F}"/>
    <cellStyle name="Comma 3 35 4 2 3" xfId="11733" xr:uid="{6E32740E-7E7A-4857-8E1B-FB77B47B03A7}"/>
    <cellStyle name="Comma 3 35 4 3" xfId="5834" xr:uid="{C6810F45-11E6-4B53-81FA-0E5496E2FD91}"/>
    <cellStyle name="Comma 3 35 4 4" xfId="9773" xr:uid="{163C67D0-A784-4FEC-A3A5-2C4F6A45F607}"/>
    <cellStyle name="Comma 3 35 5" xfId="2194" xr:uid="{00000000-0005-0000-0000-0000AD060000}"/>
    <cellStyle name="Comma 3 35 5 2" xfId="4438" xr:uid="{00000000-0005-0000-0000-0000AE060000}"/>
    <cellStyle name="Comma 3 35 5 2 2" xfId="8447" xr:uid="{683C08B6-FAAC-430A-BFE3-4EF2177FDA3D}"/>
    <cellStyle name="Comma 3 35 5 2 3" xfId="12386" xr:uid="{AB648F8B-5805-40DE-8301-00BE21499E06}"/>
    <cellStyle name="Comma 3 35 5 3" xfId="6487" xr:uid="{9C173C24-010C-468D-96F0-865FEBA5D24C}"/>
    <cellStyle name="Comma 3 35 5 4" xfId="10426" xr:uid="{D1C16924-1647-4920-AD4D-18696B690F1C}"/>
    <cellStyle name="Comma 3 35 6" xfId="2918" xr:uid="{00000000-0005-0000-0000-0000AF060000}"/>
    <cellStyle name="Comma 3 35 6 2" xfId="7140" xr:uid="{BAB6ADC5-3324-4F18-9021-35B98D4D3B6B}"/>
    <cellStyle name="Comma 3 35 6 3" xfId="11079" xr:uid="{87A3ADFE-59CC-43E6-8D48-F17C5D59077A}"/>
    <cellStyle name="Comma 3 35 7" xfId="5181" xr:uid="{EE7B5962-4507-4599-A0E0-1BC193722117}"/>
    <cellStyle name="Comma 3 35 8" xfId="9120" xr:uid="{D8743BD3-A065-46AB-9B3F-F68DDAA8A963}"/>
    <cellStyle name="Comma 3 36" xfId="129" xr:uid="{00000000-0005-0000-0000-0000B0060000}"/>
    <cellStyle name="Comma 3 36 2" xfId="941" xr:uid="{00000000-0005-0000-0000-0000B1060000}"/>
    <cellStyle name="Comma 3 36 2 2" xfId="1729" xr:uid="{00000000-0005-0000-0000-0000B2060000}"/>
    <cellStyle name="Comma 3 36 2 2 2" xfId="3973" xr:uid="{00000000-0005-0000-0000-0000B3060000}"/>
    <cellStyle name="Comma 3 36 2 2 2 2" xfId="8000" xr:uid="{B3217A28-9E13-41B3-9304-2D9126FCB1CA}"/>
    <cellStyle name="Comma 3 36 2 2 2 3" xfId="11939" xr:uid="{B3F2A71F-7A2A-4D21-A8B2-ED74E7224C97}"/>
    <cellStyle name="Comma 3 36 2 2 3" xfId="6040" xr:uid="{B889564D-D26B-4ACF-BAF3-7087928E6F69}"/>
    <cellStyle name="Comma 3 36 2 2 4" xfId="9979" xr:uid="{1BB5079C-E8B7-43D7-96B5-A19450FA58C9}"/>
    <cellStyle name="Comma 3 36 2 3" xfId="2453" xr:uid="{00000000-0005-0000-0000-0000B4060000}"/>
    <cellStyle name="Comma 3 36 2 3 2" xfId="4697" xr:uid="{00000000-0005-0000-0000-0000B5060000}"/>
    <cellStyle name="Comma 3 36 2 3 2 2" xfId="8653" xr:uid="{9002B652-44AC-4B8D-94BC-F68445E096C7}"/>
    <cellStyle name="Comma 3 36 2 3 2 3" xfId="12592" xr:uid="{E2B53074-CB82-4B3B-A1F3-6CD4FB76838C}"/>
    <cellStyle name="Comma 3 36 2 3 3" xfId="6693" xr:uid="{97915293-1EFB-4B49-9494-D7CC61463B68}"/>
    <cellStyle name="Comma 3 36 2 3 4" xfId="10632" xr:uid="{A90C882F-71A0-4C46-B984-7C9417F66EED}"/>
    <cellStyle name="Comma 3 36 2 4" xfId="3187" xr:uid="{00000000-0005-0000-0000-0000B6060000}"/>
    <cellStyle name="Comma 3 36 2 4 2" xfId="7347" xr:uid="{EB8BB61F-F323-4117-8B51-EC569C064CC7}"/>
    <cellStyle name="Comma 3 36 2 4 3" xfId="11286" xr:uid="{36A14FE6-5712-4913-BFFF-B7DC59F01C25}"/>
    <cellStyle name="Comma 3 36 2 5" xfId="5387" xr:uid="{F46F74C9-0CEA-4CBA-99CB-C8664D545E6C}"/>
    <cellStyle name="Comma 3 36 2 6" xfId="9326" xr:uid="{C38EA959-5D34-46B7-A1C8-D50A5430FE6E}"/>
    <cellStyle name="Comma 3 36 3" xfId="1194" xr:uid="{00000000-0005-0000-0000-0000B7060000}"/>
    <cellStyle name="Comma 3 36 3 2" xfId="1981" xr:uid="{00000000-0005-0000-0000-0000B8060000}"/>
    <cellStyle name="Comma 3 36 3 2 2" xfId="4225" xr:uid="{00000000-0005-0000-0000-0000B9060000}"/>
    <cellStyle name="Comma 3 36 3 2 2 2" xfId="8244" xr:uid="{23CB7B82-FA42-4755-B8B6-32EACDF48393}"/>
    <cellStyle name="Comma 3 36 3 2 2 3" xfId="12183" xr:uid="{26116367-BB06-44D1-AEF8-CEED49A43950}"/>
    <cellStyle name="Comma 3 36 3 2 3" xfId="6284" xr:uid="{56908443-6BC2-496E-A0A6-DFA1FA2B1F3E}"/>
    <cellStyle name="Comma 3 36 3 2 4" xfId="10223" xr:uid="{A3B0A0FC-C1EE-489E-BCCA-95D6D2F43D0B}"/>
    <cellStyle name="Comma 3 36 3 3" xfId="2705" xr:uid="{00000000-0005-0000-0000-0000BA060000}"/>
    <cellStyle name="Comma 3 36 3 3 2" xfId="4949" xr:uid="{00000000-0005-0000-0000-0000BB060000}"/>
    <cellStyle name="Comma 3 36 3 3 2 2" xfId="8897" xr:uid="{2C4BC1C1-BC8D-442D-A2E9-A7583F1907E8}"/>
    <cellStyle name="Comma 3 36 3 3 2 3" xfId="12836" xr:uid="{68662DD4-E68D-472F-81E4-DEDBD9D41655}"/>
    <cellStyle name="Comma 3 36 3 3 3" xfId="6937" xr:uid="{AE3C9F10-C99F-4EE7-95EF-226EA9314385}"/>
    <cellStyle name="Comma 3 36 3 3 4" xfId="10876" xr:uid="{1C1C29F6-50D3-49C2-B630-08C77A3CE8B9}"/>
    <cellStyle name="Comma 3 36 3 4" xfId="3439" xr:uid="{00000000-0005-0000-0000-0000BC060000}"/>
    <cellStyle name="Comma 3 36 3 4 2" xfId="7591" xr:uid="{E3E1A766-EB52-4054-988D-6A48A1FD6EA6}"/>
    <cellStyle name="Comma 3 36 3 4 3" xfId="11530" xr:uid="{E974A28C-9EF0-434E-9463-F6D3EBADD221}"/>
    <cellStyle name="Comma 3 36 3 5" xfId="5631" xr:uid="{C6A32054-324A-4DFA-8268-7092D9EAF785}"/>
    <cellStyle name="Comma 3 36 3 6" xfId="9570" xr:uid="{65D05E05-363F-42EC-B65A-43E596B90976}"/>
    <cellStyle name="Comma 3 36 4" xfId="1409" xr:uid="{00000000-0005-0000-0000-0000BD060000}"/>
    <cellStyle name="Comma 3 36 4 2" xfId="3653" xr:uid="{00000000-0005-0000-0000-0000BE060000}"/>
    <cellStyle name="Comma 3 36 4 2 2" xfId="7795" xr:uid="{482B63FA-BF83-4CDC-BFA4-A00D27F158B0}"/>
    <cellStyle name="Comma 3 36 4 2 3" xfId="11734" xr:uid="{B3ED8BEB-0B38-425E-917A-FAD21D4DE743}"/>
    <cellStyle name="Comma 3 36 4 3" xfId="5835" xr:uid="{C1B58758-BEA3-4E22-9D09-5595EEEA484F}"/>
    <cellStyle name="Comma 3 36 4 4" xfId="9774" xr:uid="{1D8951BF-4B13-4F03-B1E9-981A4048903B}"/>
    <cellStyle name="Comma 3 36 5" xfId="2195" xr:uid="{00000000-0005-0000-0000-0000BF060000}"/>
    <cellStyle name="Comma 3 36 5 2" xfId="4439" xr:uid="{00000000-0005-0000-0000-0000C0060000}"/>
    <cellStyle name="Comma 3 36 5 2 2" xfId="8448" xr:uid="{2FFB8935-013C-4A51-BE22-4FF797276567}"/>
    <cellStyle name="Comma 3 36 5 2 3" xfId="12387" xr:uid="{F8A7F448-B02B-4C24-8985-CC3012228211}"/>
    <cellStyle name="Comma 3 36 5 3" xfId="6488" xr:uid="{90F6D695-4398-417B-B139-52BC7C142F5F}"/>
    <cellStyle name="Comma 3 36 5 4" xfId="10427" xr:uid="{05CDCFAB-50D5-4944-A7C3-33FB833197CE}"/>
    <cellStyle name="Comma 3 36 6" xfId="2919" xr:uid="{00000000-0005-0000-0000-0000C1060000}"/>
    <cellStyle name="Comma 3 36 6 2" xfId="7141" xr:uid="{87AD200C-3DFF-4C04-9C84-A49ABC31AFAF}"/>
    <cellStyle name="Comma 3 36 6 3" xfId="11080" xr:uid="{5F8DEA77-1FD2-4201-82FA-672EFC8B05C2}"/>
    <cellStyle name="Comma 3 36 7" xfId="5182" xr:uid="{4EC0F8C9-7CB7-4055-9675-15ECEFDEB8DC}"/>
    <cellStyle name="Comma 3 36 8" xfId="9121" xr:uid="{1087E24C-A4DC-4A7B-BE86-898F352B340E}"/>
    <cellStyle name="Comma 3 37" xfId="130" xr:uid="{00000000-0005-0000-0000-0000C2060000}"/>
    <cellStyle name="Comma 3 37 2" xfId="942" xr:uid="{00000000-0005-0000-0000-0000C3060000}"/>
    <cellStyle name="Comma 3 37 2 2" xfId="1730" xr:uid="{00000000-0005-0000-0000-0000C4060000}"/>
    <cellStyle name="Comma 3 37 2 2 2" xfId="3974" xr:uid="{00000000-0005-0000-0000-0000C5060000}"/>
    <cellStyle name="Comma 3 37 2 2 2 2" xfId="8001" xr:uid="{55785C2C-D6C5-4131-B1FF-1FC20E88DD10}"/>
    <cellStyle name="Comma 3 37 2 2 2 3" xfId="11940" xr:uid="{DF07BDA9-EA72-489E-8C5D-6190F8BC088B}"/>
    <cellStyle name="Comma 3 37 2 2 3" xfId="6041" xr:uid="{ABC3EBDB-7023-45E6-B4D3-6C6DDB5ACC96}"/>
    <cellStyle name="Comma 3 37 2 2 4" xfId="9980" xr:uid="{E0FE6316-5D28-480D-B0DD-3B04A4A6C929}"/>
    <cellStyle name="Comma 3 37 2 3" xfId="2454" xr:uid="{00000000-0005-0000-0000-0000C6060000}"/>
    <cellStyle name="Comma 3 37 2 3 2" xfId="4698" xr:uid="{00000000-0005-0000-0000-0000C7060000}"/>
    <cellStyle name="Comma 3 37 2 3 2 2" xfId="8654" xr:uid="{3FB06DE3-17CA-4DE9-9350-07627CFBAB78}"/>
    <cellStyle name="Comma 3 37 2 3 2 3" xfId="12593" xr:uid="{82358092-844B-475A-9806-F9253A3F2D77}"/>
    <cellStyle name="Comma 3 37 2 3 3" xfId="6694" xr:uid="{421EBD2E-94E4-4833-8BD2-8D30B765C21F}"/>
    <cellStyle name="Comma 3 37 2 3 4" xfId="10633" xr:uid="{B438D911-C621-44EE-894C-F0F0050EE342}"/>
    <cellStyle name="Comma 3 37 2 4" xfId="3188" xr:uid="{00000000-0005-0000-0000-0000C8060000}"/>
    <cellStyle name="Comma 3 37 2 4 2" xfId="7348" xr:uid="{E6C7403F-B14E-40E9-832F-53BDB0DF117B}"/>
    <cellStyle name="Comma 3 37 2 4 3" xfId="11287" xr:uid="{10742EE2-9A22-4B73-B334-3551311282A4}"/>
    <cellStyle name="Comma 3 37 2 5" xfId="5388" xr:uid="{2C7E00A5-D4AE-481D-87A3-517097C947BD}"/>
    <cellStyle name="Comma 3 37 2 6" xfId="9327" xr:uid="{F220ACD3-EC9A-4500-A7B9-40EA003F6CD7}"/>
    <cellStyle name="Comma 3 37 3" xfId="1195" xr:uid="{00000000-0005-0000-0000-0000C9060000}"/>
    <cellStyle name="Comma 3 37 3 2" xfId="1982" xr:uid="{00000000-0005-0000-0000-0000CA060000}"/>
    <cellStyle name="Comma 3 37 3 2 2" xfId="4226" xr:uid="{00000000-0005-0000-0000-0000CB060000}"/>
    <cellStyle name="Comma 3 37 3 2 2 2" xfId="8245" xr:uid="{AC22F801-09FA-468E-8799-135572F860DC}"/>
    <cellStyle name="Comma 3 37 3 2 2 3" xfId="12184" xr:uid="{14AF01B8-4CDE-4DE6-9F00-2515B43AFF8D}"/>
    <cellStyle name="Comma 3 37 3 2 3" xfId="6285" xr:uid="{DED103B5-A2EE-4ECD-8445-91ECA1F4A32C}"/>
    <cellStyle name="Comma 3 37 3 2 4" xfId="10224" xr:uid="{24A8B42D-A2B8-41AF-86CC-568EDF6BA14F}"/>
    <cellStyle name="Comma 3 37 3 3" xfId="2706" xr:uid="{00000000-0005-0000-0000-0000CC060000}"/>
    <cellStyle name="Comma 3 37 3 3 2" xfId="4950" xr:uid="{00000000-0005-0000-0000-0000CD060000}"/>
    <cellStyle name="Comma 3 37 3 3 2 2" xfId="8898" xr:uid="{AE61D2D2-9DFB-4980-BC7F-77B63EDD4836}"/>
    <cellStyle name="Comma 3 37 3 3 2 3" xfId="12837" xr:uid="{C3BD80F5-1E7C-4BCA-86E6-97CD3F27C345}"/>
    <cellStyle name="Comma 3 37 3 3 3" xfId="6938" xr:uid="{E827648E-3396-4C27-8A49-059271F32DA8}"/>
    <cellStyle name="Comma 3 37 3 3 4" xfId="10877" xr:uid="{8636BBD4-D00B-4CD7-B60C-D3D3249AF105}"/>
    <cellStyle name="Comma 3 37 3 4" xfId="3440" xr:uid="{00000000-0005-0000-0000-0000CE060000}"/>
    <cellStyle name="Comma 3 37 3 4 2" xfId="7592" xr:uid="{AF0B834E-D16C-4ADC-BB14-945C6CAA6AAB}"/>
    <cellStyle name="Comma 3 37 3 4 3" xfId="11531" xr:uid="{A42EE323-3A9F-49A9-9957-905300D3E789}"/>
    <cellStyle name="Comma 3 37 3 5" xfId="5632" xr:uid="{E8AAFA60-9131-4925-9659-9C703FC20CA8}"/>
    <cellStyle name="Comma 3 37 3 6" xfId="9571" xr:uid="{85C27518-0D55-4A40-9C4C-FBF27E90501F}"/>
    <cellStyle name="Comma 3 37 4" xfId="1410" xr:uid="{00000000-0005-0000-0000-0000CF060000}"/>
    <cellStyle name="Comma 3 37 4 2" xfId="3654" xr:uid="{00000000-0005-0000-0000-0000D0060000}"/>
    <cellStyle name="Comma 3 37 4 2 2" xfId="7796" xr:uid="{41E1F4C4-F544-4854-AF2F-903B78484141}"/>
    <cellStyle name="Comma 3 37 4 2 3" xfId="11735" xr:uid="{65BDE1E4-9DDC-46B4-83AA-8E06490EB1F4}"/>
    <cellStyle name="Comma 3 37 4 3" xfId="5836" xr:uid="{22BB00EB-4031-4BF5-80E3-3AAB17849C44}"/>
    <cellStyle name="Comma 3 37 4 4" xfId="9775" xr:uid="{BF472AFF-BFE8-4475-AD89-1C00D904AD0D}"/>
    <cellStyle name="Comma 3 37 5" xfId="2196" xr:uid="{00000000-0005-0000-0000-0000D1060000}"/>
    <cellStyle name="Comma 3 37 5 2" xfId="4440" xr:uid="{00000000-0005-0000-0000-0000D2060000}"/>
    <cellStyle name="Comma 3 37 5 2 2" xfId="8449" xr:uid="{2E1FF71D-E47D-483B-B624-4E64F27C79B0}"/>
    <cellStyle name="Comma 3 37 5 2 3" xfId="12388" xr:uid="{E050498E-87CD-48CE-8FBA-03EB2CA0EB98}"/>
    <cellStyle name="Comma 3 37 5 3" xfId="6489" xr:uid="{12541FA9-C056-478F-AF2A-945D9DA66F28}"/>
    <cellStyle name="Comma 3 37 5 4" xfId="10428" xr:uid="{6CEF78EC-7A3A-415A-866A-CE31D840509A}"/>
    <cellStyle name="Comma 3 37 6" xfId="2920" xr:uid="{00000000-0005-0000-0000-0000D3060000}"/>
    <cellStyle name="Comma 3 37 6 2" xfId="7142" xr:uid="{39DD150F-DFB4-4AAD-8BC0-7A7C567C4075}"/>
    <cellStyle name="Comma 3 37 6 3" xfId="11081" xr:uid="{4D6C421B-9FD8-43EB-9464-639F0391D646}"/>
    <cellStyle name="Comma 3 37 7" xfId="5183" xr:uid="{BA6505F3-72CC-4527-89F4-1140BAEECF5C}"/>
    <cellStyle name="Comma 3 37 8" xfId="9122" xr:uid="{DEFB5DB2-EAFD-454B-BD3A-68A489CF8647}"/>
    <cellStyle name="Comma 3 38" xfId="131" xr:uid="{00000000-0005-0000-0000-0000D4060000}"/>
    <cellStyle name="Comma 3 38 2" xfId="943" xr:uid="{00000000-0005-0000-0000-0000D5060000}"/>
    <cellStyle name="Comma 3 38 2 2" xfId="1731" xr:uid="{00000000-0005-0000-0000-0000D6060000}"/>
    <cellStyle name="Comma 3 38 2 2 2" xfId="3975" xr:uid="{00000000-0005-0000-0000-0000D7060000}"/>
    <cellStyle name="Comma 3 38 2 2 2 2" xfId="8002" xr:uid="{F58A4F62-60FF-49B2-A890-6D26C2F369EE}"/>
    <cellStyle name="Comma 3 38 2 2 2 3" xfId="11941" xr:uid="{139E49AB-F035-4840-8DF8-288E019EDF49}"/>
    <cellStyle name="Comma 3 38 2 2 3" xfId="6042" xr:uid="{5F2214AC-EEF9-424C-8E4D-ED81F533FEA2}"/>
    <cellStyle name="Comma 3 38 2 2 4" xfId="9981" xr:uid="{E9AC0281-A535-421C-AD78-A749A62DF948}"/>
    <cellStyle name="Comma 3 38 2 3" xfId="2455" xr:uid="{00000000-0005-0000-0000-0000D8060000}"/>
    <cellStyle name="Comma 3 38 2 3 2" xfId="4699" xr:uid="{00000000-0005-0000-0000-0000D9060000}"/>
    <cellStyle name="Comma 3 38 2 3 2 2" xfId="8655" xr:uid="{EFD0C0DC-C3A3-43B4-B9D4-458767F4039D}"/>
    <cellStyle name="Comma 3 38 2 3 2 3" xfId="12594" xr:uid="{8CD16A33-D1A9-467C-97A3-5ECB4DE7480A}"/>
    <cellStyle name="Comma 3 38 2 3 3" xfId="6695" xr:uid="{9FB588AA-32C2-4C43-9243-2BB80CB8562E}"/>
    <cellStyle name="Comma 3 38 2 3 4" xfId="10634" xr:uid="{257591ED-E36C-4CF7-8840-68BB1487ACD0}"/>
    <cellStyle name="Comma 3 38 2 4" xfId="3189" xr:uid="{00000000-0005-0000-0000-0000DA060000}"/>
    <cellStyle name="Comma 3 38 2 4 2" xfId="7349" xr:uid="{18DB5103-6C4B-4DF2-9A62-9D27ADD74CED}"/>
    <cellStyle name="Comma 3 38 2 4 3" xfId="11288" xr:uid="{243FC509-A9FA-4818-86A0-B8179BBF90DC}"/>
    <cellStyle name="Comma 3 38 2 5" xfId="5389" xr:uid="{66F0E04E-D51B-4E40-B8FF-2B96A3A557A3}"/>
    <cellStyle name="Comma 3 38 2 6" xfId="9328" xr:uid="{541D853F-029B-47E3-804A-06F834E57AAA}"/>
    <cellStyle name="Comma 3 38 3" xfId="1196" xr:uid="{00000000-0005-0000-0000-0000DB060000}"/>
    <cellStyle name="Comma 3 38 3 2" xfId="1983" xr:uid="{00000000-0005-0000-0000-0000DC060000}"/>
    <cellStyle name="Comma 3 38 3 2 2" xfId="4227" xr:uid="{00000000-0005-0000-0000-0000DD060000}"/>
    <cellStyle name="Comma 3 38 3 2 2 2" xfId="8246" xr:uid="{76129E41-68B7-47F0-89D1-A80FEC84493B}"/>
    <cellStyle name="Comma 3 38 3 2 2 3" xfId="12185" xr:uid="{98554E5F-3485-4DE0-8F60-319CCCB5FB79}"/>
    <cellStyle name="Comma 3 38 3 2 3" xfId="6286" xr:uid="{5306009D-D959-46A5-999D-B34318B4DF67}"/>
    <cellStyle name="Comma 3 38 3 2 4" xfId="10225" xr:uid="{428D4EF1-6828-4A8A-B304-C1C91416EF24}"/>
    <cellStyle name="Comma 3 38 3 3" xfId="2707" xr:uid="{00000000-0005-0000-0000-0000DE060000}"/>
    <cellStyle name="Comma 3 38 3 3 2" xfId="4951" xr:uid="{00000000-0005-0000-0000-0000DF060000}"/>
    <cellStyle name="Comma 3 38 3 3 2 2" xfId="8899" xr:uid="{840783E9-9082-48B8-8D43-E640C35A7048}"/>
    <cellStyle name="Comma 3 38 3 3 2 3" xfId="12838" xr:uid="{32244EE8-8EFE-4E80-BC53-E81247CFE0EE}"/>
    <cellStyle name="Comma 3 38 3 3 3" xfId="6939" xr:uid="{96BCFF49-C632-4D17-810E-184DE065049F}"/>
    <cellStyle name="Comma 3 38 3 3 4" xfId="10878" xr:uid="{0A3AAB14-C04E-4383-88D4-4BB43D00B73A}"/>
    <cellStyle name="Comma 3 38 3 4" xfId="3441" xr:uid="{00000000-0005-0000-0000-0000E0060000}"/>
    <cellStyle name="Comma 3 38 3 4 2" xfId="7593" xr:uid="{FEBAE493-9CD2-413B-A221-B0F34C01A582}"/>
    <cellStyle name="Comma 3 38 3 4 3" xfId="11532" xr:uid="{71135B8A-21DA-425B-9E74-FD0DA98A2C1D}"/>
    <cellStyle name="Comma 3 38 3 5" xfId="5633" xr:uid="{219E0566-C342-4FD1-8396-5A6F946014B9}"/>
    <cellStyle name="Comma 3 38 3 6" xfId="9572" xr:uid="{CA16B155-5B51-4E11-997E-FB10F11BF3F4}"/>
    <cellStyle name="Comma 3 38 4" xfId="1411" xr:uid="{00000000-0005-0000-0000-0000E1060000}"/>
    <cellStyle name="Comma 3 38 4 2" xfId="3655" xr:uid="{00000000-0005-0000-0000-0000E2060000}"/>
    <cellStyle name="Comma 3 38 4 2 2" xfId="7797" xr:uid="{EF83649C-07A2-4108-A5D9-D341976F9017}"/>
    <cellStyle name="Comma 3 38 4 2 3" xfId="11736" xr:uid="{F904FA8C-F920-4FF1-9E3D-CCC80B0D3BC1}"/>
    <cellStyle name="Comma 3 38 4 3" xfId="5837" xr:uid="{D5A59703-3546-4F4E-98A8-2F4732E3E7B4}"/>
    <cellStyle name="Comma 3 38 4 4" xfId="9776" xr:uid="{A43E1B5E-5108-429F-9DA8-EE9BA880FB9E}"/>
    <cellStyle name="Comma 3 38 5" xfId="2197" xr:uid="{00000000-0005-0000-0000-0000E3060000}"/>
    <cellStyle name="Comma 3 38 5 2" xfId="4441" xr:uid="{00000000-0005-0000-0000-0000E4060000}"/>
    <cellStyle name="Comma 3 38 5 2 2" xfId="8450" xr:uid="{CBBD40F5-B8A9-4EEB-B20C-6BBDA8E508B3}"/>
    <cellStyle name="Comma 3 38 5 2 3" xfId="12389" xr:uid="{9B8FE5B5-1D46-4CF4-8639-5B1492D70E1E}"/>
    <cellStyle name="Comma 3 38 5 3" xfId="6490" xr:uid="{88664189-62F4-4B35-8C21-19154DD67AB0}"/>
    <cellStyle name="Comma 3 38 5 4" xfId="10429" xr:uid="{5D187A9C-FD42-4F42-B15E-97F23A1E56DC}"/>
    <cellStyle name="Comma 3 38 6" xfId="2921" xr:uid="{00000000-0005-0000-0000-0000E5060000}"/>
    <cellStyle name="Comma 3 38 6 2" xfId="7143" xr:uid="{EBD005B7-BDCA-4716-AAD2-C6E299687579}"/>
    <cellStyle name="Comma 3 38 6 3" xfId="11082" xr:uid="{0CEFF0C8-CB36-4368-B703-B20CE7772A05}"/>
    <cellStyle name="Comma 3 38 7" xfId="5184" xr:uid="{2F99DA2F-34B1-4B2B-88EE-CAA36009BE3A}"/>
    <cellStyle name="Comma 3 38 8" xfId="9123" xr:uid="{9B61B444-6A87-4897-920E-2DBD01AE2FA8}"/>
    <cellStyle name="Comma 3 39" xfId="132" xr:uid="{00000000-0005-0000-0000-0000E6060000}"/>
    <cellStyle name="Comma 3 39 2" xfId="944" xr:uid="{00000000-0005-0000-0000-0000E7060000}"/>
    <cellStyle name="Comma 3 39 2 2" xfId="1732" xr:uid="{00000000-0005-0000-0000-0000E8060000}"/>
    <cellStyle name="Comma 3 39 2 2 2" xfId="3976" xr:uid="{00000000-0005-0000-0000-0000E9060000}"/>
    <cellStyle name="Comma 3 39 2 2 2 2" xfId="8003" xr:uid="{28A56C47-5CD3-4764-8476-DF5D5E78D86C}"/>
    <cellStyle name="Comma 3 39 2 2 2 3" xfId="11942" xr:uid="{3E494169-DEE3-45C5-8609-130048F9DC18}"/>
    <cellStyle name="Comma 3 39 2 2 3" xfId="6043" xr:uid="{691535E0-7208-4F0F-BB61-94BE8D59B6D3}"/>
    <cellStyle name="Comma 3 39 2 2 4" xfId="9982" xr:uid="{5D7800C3-01D4-44BA-AA04-BE60686845D2}"/>
    <cellStyle name="Comma 3 39 2 3" xfId="2456" xr:uid="{00000000-0005-0000-0000-0000EA060000}"/>
    <cellStyle name="Comma 3 39 2 3 2" xfId="4700" xr:uid="{00000000-0005-0000-0000-0000EB060000}"/>
    <cellStyle name="Comma 3 39 2 3 2 2" xfId="8656" xr:uid="{E0013F83-C54C-4D5F-85A9-7EC6A421B696}"/>
    <cellStyle name="Comma 3 39 2 3 2 3" xfId="12595" xr:uid="{D7AD05F9-7297-48D5-92DE-8829B732394F}"/>
    <cellStyle name="Comma 3 39 2 3 3" xfId="6696" xr:uid="{D553EB93-E83E-437A-82D2-2D8655F07285}"/>
    <cellStyle name="Comma 3 39 2 3 4" xfId="10635" xr:uid="{C8446CC3-EBDE-4B4D-BE3E-E24CF92FA497}"/>
    <cellStyle name="Comma 3 39 2 4" xfId="3190" xr:uid="{00000000-0005-0000-0000-0000EC060000}"/>
    <cellStyle name="Comma 3 39 2 4 2" xfId="7350" xr:uid="{A1589504-19CD-4BCD-9E4E-8E6728C8629E}"/>
    <cellStyle name="Comma 3 39 2 4 3" xfId="11289" xr:uid="{7DC08FDB-63B0-4258-8844-A770FC80AF71}"/>
    <cellStyle name="Comma 3 39 2 5" xfId="5390" xr:uid="{764AED60-1C84-41FA-B885-20A72BF9CA77}"/>
    <cellStyle name="Comma 3 39 2 6" xfId="9329" xr:uid="{90EDB959-F801-49D4-8F8C-0C0C11F22F00}"/>
    <cellStyle name="Comma 3 39 3" xfId="1197" xr:uid="{00000000-0005-0000-0000-0000ED060000}"/>
    <cellStyle name="Comma 3 39 3 2" xfId="1984" xr:uid="{00000000-0005-0000-0000-0000EE060000}"/>
    <cellStyle name="Comma 3 39 3 2 2" xfId="4228" xr:uid="{00000000-0005-0000-0000-0000EF060000}"/>
    <cellStyle name="Comma 3 39 3 2 2 2" xfId="8247" xr:uid="{A5D3E734-7E02-425D-A299-ABE600DE402D}"/>
    <cellStyle name="Comma 3 39 3 2 2 3" xfId="12186" xr:uid="{95F443B3-F27C-43EA-98DD-AEE013CDE3DF}"/>
    <cellStyle name="Comma 3 39 3 2 3" xfId="6287" xr:uid="{7B76C355-EE39-46F7-8E83-194E71A8B8DF}"/>
    <cellStyle name="Comma 3 39 3 2 4" xfId="10226" xr:uid="{3828F087-0780-48D5-A18A-F5922A9D0BFF}"/>
    <cellStyle name="Comma 3 39 3 3" xfId="2708" xr:uid="{00000000-0005-0000-0000-0000F0060000}"/>
    <cellStyle name="Comma 3 39 3 3 2" xfId="4952" xr:uid="{00000000-0005-0000-0000-0000F1060000}"/>
    <cellStyle name="Comma 3 39 3 3 2 2" xfId="8900" xr:uid="{AF4907C4-DF89-4F44-B676-F4A0B280A110}"/>
    <cellStyle name="Comma 3 39 3 3 2 3" xfId="12839" xr:uid="{6FD85E0C-4F91-481D-86B0-9CBD10CCA480}"/>
    <cellStyle name="Comma 3 39 3 3 3" xfId="6940" xr:uid="{FAD5033E-ECB5-4DC6-9A14-9D71170B4455}"/>
    <cellStyle name="Comma 3 39 3 3 4" xfId="10879" xr:uid="{F1694E75-A80A-4CE0-9E4C-8442711E11B5}"/>
    <cellStyle name="Comma 3 39 3 4" xfId="3442" xr:uid="{00000000-0005-0000-0000-0000F2060000}"/>
    <cellStyle name="Comma 3 39 3 4 2" xfId="7594" xr:uid="{916AB0A1-25AE-446F-85DF-8DC79686F1FB}"/>
    <cellStyle name="Comma 3 39 3 4 3" xfId="11533" xr:uid="{1BC5204D-0EC3-49BF-AD43-0FF577CD40B1}"/>
    <cellStyle name="Comma 3 39 3 5" xfId="5634" xr:uid="{DE17800B-BF07-4C05-8D21-8120E5A1315A}"/>
    <cellStyle name="Comma 3 39 3 6" xfId="9573" xr:uid="{D3C91C42-25B9-4ECC-B1C7-801783F2EC7F}"/>
    <cellStyle name="Comma 3 39 4" xfId="1412" xr:uid="{00000000-0005-0000-0000-0000F3060000}"/>
    <cellStyle name="Comma 3 39 4 2" xfId="3656" xr:uid="{00000000-0005-0000-0000-0000F4060000}"/>
    <cellStyle name="Comma 3 39 4 2 2" xfId="7798" xr:uid="{F1BA8578-F42C-4DCB-8A42-0AF5456C4A83}"/>
    <cellStyle name="Comma 3 39 4 2 3" xfId="11737" xr:uid="{8A15AD5B-22E3-458A-B3FD-A6F200A79866}"/>
    <cellStyle name="Comma 3 39 4 3" xfId="5838" xr:uid="{D1AF61F0-8E1F-4DCB-9A04-36C23B622C2F}"/>
    <cellStyle name="Comma 3 39 4 4" xfId="9777" xr:uid="{87DA0674-4E95-4D77-B995-F6E0A887EC39}"/>
    <cellStyle name="Comma 3 39 5" xfId="2198" xr:uid="{00000000-0005-0000-0000-0000F5060000}"/>
    <cellStyle name="Comma 3 39 5 2" xfId="4442" xr:uid="{00000000-0005-0000-0000-0000F6060000}"/>
    <cellStyle name="Comma 3 39 5 2 2" xfId="8451" xr:uid="{47E3A1B2-D2F9-4DE2-9D6A-14D68F93DEAB}"/>
    <cellStyle name="Comma 3 39 5 2 3" xfId="12390" xr:uid="{43A94FC3-213C-47FB-AA37-E61BE4384D09}"/>
    <cellStyle name="Comma 3 39 5 3" xfId="6491" xr:uid="{57C48BF5-B349-419E-8731-383A9C9ED18D}"/>
    <cellStyle name="Comma 3 39 5 4" xfId="10430" xr:uid="{C36285F8-22C0-4EC5-8F5D-2E242D4D475F}"/>
    <cellStyle name="Comma 3 39 6" xfId="2922" xr:uid="{00000000-0005-0000-0000-0000F7060000}"/>
    <cellStyle name="Comma 3 39 6 2" xfId="7144" xr:uid="{A91C059F-3CFF-483B-A678-6CA022A44514}"/>
    <cellStyle name="Comma 3 39 6 3" xfId="11083" xr:uid="{26A8FE49-49A7-4FDF-8027-7C974AC94A65}"/>
    <cellStyle name="Comma 3 39 7" xfId="5185" xr:uid="{43D5017C-EFC9-4E8B-8001-899802DAA17B}"/>
    <cellStyle name="Comma 3 39 8" xfId="9124" xr:uid="{5DAD794F-7BF9-474B-A8CF-2C5308B8ECBD}"/>
    <cellStyle name="Comma 3 4" xfId="133" xr:uid="{00000000-0005-0000-0000-0000F8060000}"/>
    <cellStyle name="Comma 3 4 2" xfId="945" xr:uid="{00000000-0005-0000-0000-0000F9060000}"/>
    <cellStyle name="Comma 3 4 2 2" xfId="1733" xr:uid="{00000000-0005-0000-0000-0000FA060000}"/>
    <cellStyle name="Comma 3 4 2 2 2" xfId="3977" xr:uid="{00000000-0005-0000-0000-0000FB060000}"/>
    <cellStyle name="Comma 3 4 2 2 2 2" xfId="8004" xr:uid="{DC14C76E-EE81-4B25-835E-0157E6680BD4}"/>
    <cellStyle name="Comma 3 4 2 2 2 3" xfId="11943" xr:uid="{EF280343-8C14-4A47-AB9B-7F948639B92B}"/>
    <cellStyle name="Comma 3 4 2 2 3" xfId="6044" xr:uid="{79F1B603-22EB-47A5-AC41-96D1CA3ED478}"/>
    <cellStyle name="Comma 3 4 2 2 4" xfId="9983" xr:uid="{CEC73703-3847-4467-8B22-1562ED67F420}"/>
    <cellStyle name="Comma 3 4 2 3" xfId="2457" xr:uid="{00000000-0005-0000-0000-0000FC060000}"/>
    <cellStyle name="Comma 3 4 2 3 2" xfId="4701" xr:uid="{00000000-0005-0000-0000-0000FD060000}"/>
    <cellStyle name="Comma 3 4 2 3 2 2" xfId="8657" xr:uid="{22C2BEAA-7A93-4A68-AB4D-1626B9CC11F8}"/>
    <cellStyle name="Comma 3 4 2 3 2 3" xfId="12596" xr:uid="{4EA9E720-3796-4964-9319-FE1D93F6F6F7}"/>
    <cellStyle name="Comma 3 4 2 3 3" xfId="6697" xr:uid="{4CE93738-B2FC-4DDF-AE18-273D34942E99}"/>
    <cellStyle name="Comma 3 4 2 3 4" xfId="10636" xr:uid="{AECC1F23-D4A1-4CC9-8DF6-EAD9B0158FDA}"/>
    <cellStyle name="Comma 3 4 2 4" xfId="3191" xr:uid="{00000000-0005-0000-0000-0000FE060000}"/>
    <cellStyle name="Comma 3 4 2 4 2" xfId="7351" xr:uid="{C2E04084-61B2-406D-85D4-84D125AA1C9C}"/>
    <cellStyle name="Comma 3 4 2 4 3" xfId="11290" xr:uid="{70B33EAD-DB5A-458B-A8AA-407813EAE3AF}"/>
    <cellStyle name="Comma 3 4 2 5" xfId="5391" xr:uid="{598938A2-7FFE-4234-A30E-D8F63C1A1F2E}"/>
    <cellStyle name="Comma 3 4 2 6" xfId="9330" xr:uid="{B37C10CE-B3B0-48D6-AEFD-9D438627C59A}"/>
    <cellStyle name="Comma 3 4 3" xfId="1198" xr:uid="{00000000-0005-0000-0000-0000FF060000}"/>
    <cellStyle name="Comma 3 4 3 2" xfId="1985" xr:uid="{00000000-0005-0000-0000-000000070000}"/>
    <cellStyle name="Comma 3 4 3 2 2" xfId="4229" xr:uid="{00000000-0005-0000-0000-000001070000}"/>
    <cellStyle name="Comma 3 4 3 2 2 2" xfId="8248" xr:uid="{2C22208D-7C3D-4B5F-A851-06673A921EF4}"/>
    <cellStyle name="Comma 3 4 3 2 2 3" xfId="12187" xr:uid="{69F64E53-B088-4790-8462-A00CD5DDA514}"/>
    <cellStyle name="Comma 3 4 3 2 3" xfId="6288" xr:uid="{878200EC-CD66-4FB5-B352-E3DFC47A7643}"/>
    <cellStyle name="Comma 3 4 3 2 4" xfId="10227" xr:uid="{17B52C2B-7EC2-4C30-9A1A-54128CC4B830}"/>
    <cellStyle name="Comma 3 4 3 3" xfId="2709" xr:uid="{00000000-0005-0000-0000-000002070000}"/>
    <cellStyle name="Comma 3 4 3 3 2" xfId="4953" xr:uid="{00000000-0005-0000-0000-000003070000}"/>
    <cellStyle name="Comma 3 4 3 3 2 2" xfId="8901" xr:uid="{15185656-F4BB-4417-924A-C4D79A1672A5}"/>
    <cellStyle name="Comma 3 4 3 3 2 3" xfId="12840" xr:uid="{95213BB8-D06B-42C1-8C00-2162FCC8D979}"/>
    <cellStyle name="Comma 3 4 3 3 3" xfId="6941" xr:uid="{F17DBDF1-4366-4C17-B935-ECEEDE616352}"/>
    <cellStyle name="Comma 3 4 3 3 4" xfId="10880" xr:uid="{6919B0B7-AB56-4A2E-BBDC-8AF7A52E49A2}"/>
    <cellStyle name="Comma 3 4 3 4" xfId="3443" xr:uid="{00000000-0005-0000-0000-000004070000}"/>
    <cellStyle name="Comma 3 4 3 4 2" xfId="7595" xr:uid="{995E22BE-D577-418A-BC83-DEAB1516FCD4}"/>
    <cellStyle name="Comma 3 4 3 4 3" xfId="11534" xr:uid="{1447FB04-DE24-480E-8C70-1807E2DE43AB}"/>
    <cellStyle name="Comma 3 4 3 5" xfId="5635" xr:uid="{4CB7C55F-2CDD-4408-BF99-E72CE5BD91A9}"/>
    <cellStyle name="Comma 3 4 3 6" xfId="9574" xr:uid="{6742A158-F6E9-4396-8FC2-02FAA1B1865A}"/>
    <cellStyle name="Comma 3 4 4" xfId="1413" xr:uid="{00000000-0005-0000-0000-000005070000}"/>
    <cellStyle name="Comma 3 4 4 2" xfId="3657" xr:uid="{00000000-0005-0000-0000-000006070000}"/>
    <cellStyle name="Comma 3 4 4 2 2" xfId="7799" xr:uid="{83254CA9-B4A2-4CBA-817E-30DADACFCBA0}"/>
    <cellStyle name="Comma 3 4 4 2 3" xfId="11738" xr:uid="{24AF2D07-2538-4722-A61D-44D718EB08EB}"/>
    <cellStyle name="Comma 3 4 4 3" xfId="5839" xr:uid="{E71C0A05-6A56-4261-AD21-0DF76FC9C0D8}"/>
    <cellStyle name="Comma 3 4 4 4" xfId="9778" xr:uid="{F5DAA541-4DE8-4A23-9091-FEB5FB052B42}"/>
    <cellStyle name="Comma 3 4 5" xfId="2199" xr:uid="{00000000-0005-0000-0000-000007070000}"/>
    <cellStyle name="Comma 3 4 5 2" xfId="4443" xr:uid="{00000000-0005-0000-0000-000008070000}"/>
    <cellStyle name="Comma 3 4 5 2 2" xfId="8452" xr:uid="{A513E0C9-E259-4A78-9610-8E362162D612}"/>
    <cellStyle name="Comma 3 4 5 2 3" xfId="12391" xr:uid="{4BB845ED-56D9-43F7-AAD9-181AA4A7A4A5}"/>
    <cellStyle name="Comma 3 4 5 3" xfId="6492" xr:uid="{474CE816-9F37-4062-9F84-4B02F195611F}"/>
    <cellStyle name="Comma 3 4 5 4" xfId="10431" xr:uid="{C59D254B-5B74-4E6C-9FCF-CBF2E1E0A040}"/>
    <cellStyle name="Comma 3 4 6" xfId="2923" xr:uid="{00000000-0005-0000-0000-000009070000}"/>
    <cellStyle name="Comma 3 4 6 2" xfId="7145" xr:uid="{9F4B1162-9DF8-43D0-BEB0-2A8600ABE7B7}"/>
    <cellStyle name="Comma 3 4 6 3" xfId="11084" xr:uid="{57E01E08-E995-46E2-9BE7-30E44D90D11B}"/>
    <cellStyle name="Comma 3 4 7" xfId="5186" xr:uid="{0E7A3A1C-A30E-4DF3-A5B9-614752F618EB}"/>
    <cellStyle name="Comma 3 4 8" xfId="9125" xr:uid="{9F74E878-E6BF-4FF6-9E09-EDC18146A248}"/>
    <cellStyle name="Comma 3 40" xfId="134" xr:uid="{00000000-0005-0000-0000-00000A070000}"/>
    <cellStyle name="Comma 3 40 2" xfId="946" xr:uid="{00000000-0005-0000-0000-00000B070000}"/>
    <cellStyle name="Comma 3 40 2 2" xfId="1734" xr:uid="{00000000-0005-0000-0000-00000C070000}"/>
    <cellStyle name="Comma 3 40 2 2 2" xfId="3978" xr:uid="{00000000-0005-0000-0000-00000D070000}"/>
    <cellStyle name="Comma 3 40 2 2 2 2" xfId="8005" xr:uid="{55CE9EE5-6A4F-46D4-91EE-2F9F8EA11759}"/>
    <cellStyle name="Comma 3 40 2 2 2 3" xfId="11944" xr:uid="{FD0BA431-7087-4275-92D4-9244E6B1E3DF}"/>
    <cellStyle name="Comma 3 40 2 2 3" xfId="6045" xr:uid="{C627BDD2-4C74-44F5-B09C-5A486F6958D6}"/>
    <cellStyle name="Comma 3 40 2 2 4" xfId="9984" xr:uid="{9B02ED19-2B44-4F06-BE32-A306D733CFD5}"/>
    <cellStyle name="Comma 3 40 2 3" xfId="2458" xr:uid="{00000000-0005-0000-0000-00000E070000}"/>
    <cellStyle name="Comma 3 40 2 3 2" xfId="4702" xr:uid="{00000000-0005-0000-0000-00000F070000}"/>
    <cellStyle name="Comma 3 40 2 3 2 2" xfId="8658" xr:uid="{8891CB9F-6649-4459-AF55-D0692D775C1E}"/>
    <cellStyle name="Comma 3 40 2 3 2 3" xfId="12597" xr:uid="{C09B7D72-1296-4B89-847B-B791362BAC97}"/>
    <cellStyle name="Comma 3 40 2 3 3" xfId="6698" xr:uid="{DE14E9A8-44E0-4743-840D-A248E127A791}"/>
    <cellStyle name="Comma 3 40 2 3 4" xfId="10637" xr:uid="{FECC79D5-3B4A-4CBC-8CF5-C709E51F95F9}"/>
    <cellStyle name="Comma 3 40 2 4" xfId="3192" xr:uid="{00000000-0005-0000-0000-000010070000}"/>
    <cellStyle name="Comma 3 40 2 4 2" xfId="7352" xr:uid="{318E846C-0560-4D1D-A646-E410EB7E4578}"/>
    <cellStyle name="Comma 3 40 2 4 3" xfId="11291" xr:uid="{6134DBF7-F695-4BDC-8101-537147AE2EB1}"/>
    <cellStyle name="Comma 3 40 2 5" xfId="5392" xr:uid="{778C8C49-A23D-4AC5-816C-505E22056126}"/>
    <cellStyle name="Comma 3 40 2 6" xfId="9331" xr:uid="{79BE18C8-751E-48AC-BB2A-90DD39E77AF3}"/>
    <cellStyle name="Comma 3 40 3" xfId="1199" xr:uid="{00000000-0005-0000-0000-000011070000}"/>
    <cellStyle name="Comma 3 40 3 2" xfId="1986" xr:uid="{00000000-0005-0000-0000-000012070000}"/>
    <cellStyle name="Comma 3 40 3 2 2" xfId="4230" xr:uid="{00000000-0005-0000-0000-000013070000}"/>
    <cellStyle name="Comma 3 40 3 2 2 2" xfId="8249" xr:uid="{F9DFA563-F405-41DC-AF57-A6B5F0FC9DDC}"/>
    <cellStyle name="Comma 3 40 3 2 2 3" xfId="12188" xr:uid="{1DD451C7-E5E6-4E13-85B7-490CC5439130}"/>
    <cellStyle name="Comma 3 40 3 2 3" xfId="6289" xr:uid="{D9D488C8-3280-4B39-9283-EB625404B9E7}"/>
    <cellStyle name="Comma 3 40 3 2 4" xfId="10228" xr:uid="{786BA19B-6669-41EA-B45A-C725619046AB}"/>
    <cellStyle name="Comma 3 40 3 3" xfId="2710" xr:uid="{00000000-0005-0000-0000-000014070000}"/>
    <cellStyle name="Comma 3 40 3 3 2" xfId="4954" xr:uid="{00000000-0005-0000-0000-000015070000}"/>
    <cellStyle name="Comma 3 40 3 3 2 2" xfId="8902" xr:uid="{3C4E45E5-1D1F-433E-BDA6-5D74080A6A3D}"/>
    <cellStyle name="Comma 3 40 3 3 2 3" xfId="12841" xr:uid="{CBB25571-EB34-4259-B0A7-9BECBF93F2B4}"/>
    <cellStyle name="Comma 3 40 3 3 3" xfId="6942" xr:uid="{A2945AC3-5ACF-4103-8395-546A83CE14DC}"/>
    <cellStyle name="Comma 3 40 3 3 4" xfId="10881" xr:uid="{99DBC45D-C11E-4FF9-A682-D6BE81E63B56}"/>
    <cellStyle name="Comma 3 40 3 4" xfId="3444" xr:uid="{00000000-0005-0000-0000-000016070000}"/>
    <cellStyle name="Comma 3 40 3 4 2" xfId="7596" xr:uid="{81251BB5-7957-4C89-92E2-DD67FBE89EEA}"/>
    <cellStyle name="Comma 3 40 3 4 3" xfId="11535" xr:uid="{CCDF6076-C69E-446B-A0D3-72D46C539C43}"/>
    <cellStyle name="Comma 3 40 3 5" xfId="5636" xr:uid="{1054D1E6-B5BB-4957-AFD7-68AC24075D0C}"/>
    <cellStyle name="Comma 3 40 3 6" xfId="9575" xr:uid="{4D05C163-E5DA-44F1-92B9-23671822D730}"/>
    <cellStyle name="Comma 3 40 4" xfId="1414" xr:uid="{00000000-0005-0000-0000-000017070000}"/>
    <cellStyle name="Comma 3 40 4 2" xfId="3658" xr:uid="{00000000-0005-0000-0000-000018070000}"/>
    <cellStyle name="Comma 3 40 4 2 2" xfId="7800" xr:uid="{0CB62B00-6CF5-4E79-AF28-8B4B3E52B52C}"/>
    <cellStyle name="Comma 3 40 4 2 3" xfId="11739" xr:uid="{84E319B7-C0D8-47BF-8D95-EC5174A5A914}"/>
    <cellStyle name="Comma 3 40 4 3" xfId="5840" xr:uid="{F89A0B4E-07E0-41B9-805E-02C1A5C17266}"/>
    <cellStyle name="Comma 3 40 4 4" xfId="9779" xr:uid="{9A471CA3-C740-4ECC-81ED-82501BACBE55}"/>
    <cellStyle name="Comma 3 40 5" xfId="2200" xr:uid="{00000000-0005-0000-0000-000019070000}"/>
    <cellStyle name="Comma 3 40 5 2" xfId="4444" xr:uid="{00000000-0005-0000-0000-00001A070000}"/>
    <cellStyle name="Comma 3 40 5 2 2" xfId="8453" xr:uid="{1C715B44-FA8D-4ED6-84E1-2E402C577DBE}"/>
    <cellStyle name="Comma 3 40 5 2 3" xfId="12392" xr:uid="{0FFB5D69-9D3D-407F-8A7F-6286EA56409D}"/>
    <cellStyle name="Comma 3 40 5 3" xfId="6493" xr:uid="{8230CBB8-9C0E-4ABB-B175-C4799D3396BF}"/>
    <cellStyle name="Comma 3 40 5 4" xfId="10432" xr:uid="{7B6151AE-9D74-4AD0-9415-3B5F8918DA06}"/>
    <cellStyle name="Comma 3 40 6" xfId="2924" xr:uid="{00000000-0005-0000-0000-00001B070000}"/>
    <cellStyle name="Comma 3 40 6 2" xfId="7146" xr:uid="{39A3918B-CF7C-47ED-BBB3-5F4FAA291387}"/>
    <cellStyle name="Comma 3 40 6 3" xfId="11085" xr:uid="{37A7EA2B-EF02-48A6-AD51-F5CE1E572499}"/>
    <cellStyle name="Comma 3 40 7" xfId="5187" xr:uid="{2DA2A14D-8AF2-4757-9E38-9E0EDEA778FF}"/>
    <cellStyle name="Comma 3 40 8" xfId="9126" xr:uid="{F3F85AB9-D156-4813-B432-3939CFD62D0C}"/>
    <cellStyle name="Comma 3 41" xfId="135" xr:uid="{00000000-0005-0000-0000-00001C070000}"/>
    <cellStyle name="Comma 3 41 2" xfId="947" xr:uid="{00000000-0005-0000-0000-00001D070000}"/>
    <cellStyle name="Comma 3 41 2 2" xfId="1735" xr:uid="{00000000-0005-0000-0000-00001E070000}"/>
    <cellStyle name="Comma 3 41 2 2 2" xfId="3979" xr:uid="{00000000-0005-0000-0000-00001F070000}"/>
    <cellStyle name="Comma 3 41 2 2 2 2" xfId="8006" xr:uid="{0754AD2D-7863-499A-80B4-CBF7B039C673}"/>
    <cellStyle name="Comma 3 41 2 2 2 3" xfId="11945" xr:uid="{41A48404-DAE6-4D36-AF5C-84A94C231B6C}"/>
    <cellStyle name="Comma 3 41 2 2 3" xfId="6046" xr:uid="{E759316D-D88A-402B-9E36-C00F68D7B930}"/>
    <cellStyle name="Comma 3 41 2 2 4" xfId="9985" xr:uid="{FE5C9079-2C71-4FE5-83EA-B814B3AF1518}"/>
    <cellStyle name="Comma 3 41 2 3" xfId="2459" xr:uid="{00000000-0005-0000-0000-000020070000}"/>
    <cellStyle name="Comma 3 41 2 3 2" xfId="4703" xr:uid="{00000000-0005-0000-0000-000021070000}"/>
    <cellStyle name="Comma 3 41 2 3 2 2" xfId="8659" xr:uid="{736ADF4B-1DE0-4AE3-8EB3-4CB976479612}"/>
    <cellStyle name="Comma 3 41 2 3 2 3" xfId="12598" xr:uid="{8828F5BF-B0EB-4BF0-A2F5-617A92DBA965}"/>
    <cellStyle name="Comma 3 41 2 3 3" xfId="6699" xr:uid="{260AD622-2E2A-49B6-A31B-5F748356752C}"/>
    <cellStyle name="Comma 3 41 2 3 4" xfId="10638" xr:uid="{DF1F157D-06DF-4D30-99B1-A502FF6BE203}"/>
    <cellStyle name="Comma 3 41 2 4" xfId="3193" xr:uid="{00000000-0005-0000-0000-000022070000}"/>
    <cellStyle name="Comma 3 41 2 4 2" xfId="7353" xr:uid="{313DB607-C6FD-4F99-9CB0-7F8585C65796}"/>
    <cellStyle name="Comma 3 41 2 4 3" xfId="11292" xr:uid="{7C036FB2-C02B-4CA2-9BCA-CB2F125BDB79}"/>
    <cellStyle name="Comma 3 41 2 5" xfId="5393" xr:uid="{FFF891C5-C446-41F4-9EDC-F0D583A33043}"/>
    <cellStyle name="Comma 3 41 2 6" xfId="9332" xr:uid="{3D4D76A0-ED84-44CF-94AB-BF83F098772A}"/>
    <cellStyle name="Comma 3 41 3" xfId="1200" xr:uid="{00000000-0005-0000-0000-000023070000}"/>
    <cellStyle name="Comma 3 41 3 2" xfId="1987" xr:uid="{00000000-0005-0000-0000-000024070000}"/>
    <cellStyle name="Comma 3 41 3 2 2" xfId="4231" xr:uid="{00000000-0005-0000-0000-000025070000}"/>
    <cellStyle name="Comma 3 41 3 2 2 2" xfId="8250" xr:uid="{BEAF8931-32C7-4841-B5F2-A62912A0FA2E}"/>
    <cellStyle name="Comma 3 41 3 2 2 3" xfId="12189" xr:uid="{39AEF374-DE58-40E7-84D7-4DA96A0DFBAE}"/>
    <cellStyle name="Comma 3 41 3 2 3" xfId="6290" xr:uid="{1DCCDFB6-37E0-4341-83CD-B408C0A20EF9}"/>
    <cellStyle name="Comma 3 41 3 2 4" xfId="10229" xr:uid="{ECC8B0BF-BBB7-497C-8189-24290B45A353}"/>
    <cellStyle name="Comma 3 41 3 3" xfId="2711" xr:uid="{00000000-0005-0000-0000-000026070000}"/>
    <cellStyle name="Comma 3 41 3 3 2" xfId="4955" xr:uid="{00000000-0005-0000-0000-000027070000}"/>
    <cellStyle name="Comma 3 41 3 3 2 2" xfId="8903" xr:uid="{4472C49A-6A5A-4D3C-822D-C364D6487C16}"/>
    <cellStyle name="Comma 3 41 3 3 2 3" xfId="12842" xr:uid="{B4496048-A345-46C3-9FA7-54C1530E17A1}"/>
    <cellStyle name="Comma 3 41 3 3 3" xfId="6943" xr:uid="{E71E449D-D3FC-47BC-A296-01D4F5D794C6}"/>
    <cellStyle name="Comma 3 41 3 3 4" xfId="10882" xr:uid="{09544349-4D7D-4EEB-BCBE-DDEAA31B10C0}"/>
    <cellStyle name="Comma 3 41 3 4" xfId="3445" xr:uid="{00000000-0005-0000-0000-000028070000}"/>
    <cellStyle name="Comma 3 41 3 4 2" xfId="7597" xr:uid="{0D4B22BB-6EF4-43EB-8239-AD0A3E15823F}"/>
    <cellStyle name="Comma 3 41 3 4 3" xfId="11536" xr:uid="{CA4EE689-ADB7-4566-801E-36B4E0BA0574}"/>
    <cellStyle name="Comma 3 41 3 5" xfId="5637" xr:uid="{8AF3BCEF-6E10-4DFA-880D-FA691B3F0D50}"/>
    <cellStyle name="Comma 3 41 3 6" xfId="9576" xr:uid="{2C6D61FC-39BE-49D3-953C-821DBD799144}"/>
    <cellStyle name="Comma 3 41 4" xfId="1415" xr:uid="{00000000-0005-0000-0000-000029070000}"/>
    <cellStyle name="Comma 3 41 4 2" xfId="3659" xr:uid="{00000000-0005-0000-0000-00002A070000}"/>
    <cellStyle name="Comma 3 41 4 2 2" xfId="7801" xr:uid="{B8BACB2A-163B-4D68-8BC9-B734E8C5B5D2}"/>
    <cellStyle name="Comma 3 41 4 2 3" xfId="11740" xr:uid="{9814DBD0-4DBF-4DE4-A481-C6F9439E3541}"/>
    <cellStyle name="Comma 3 41 4 3" xfId="5841" xr:uid="{8BE9D045-6C2D-4F46-BD98-6D46C5B9BC34}"/>
    <cellStyle name="Comma 3 41 4 4" xfId="9780" xr:uid="{FCDA9861-8315-44DC-A578-F0E5CEE377FD}"/>
    <cellStyle name="Comma 3 41 5" xfId="2201" xr:uid="{00000000-0005-0000-0000-00002B070000}"/>
    <cellStyle name="Comma 3 41 5 2" xfId="4445" xr:uid="{00000000-0005-0000-0000-00002C070000}"/>
    <cellStyle name="Comma 3 41 5 2 2" xfId="8454" xr:uid="{CEE4ACB8-2866-42DB-8392-AD16D0F5B233}"/>
    <cellStyle name="Comma 3 41 5 2 3" xfId="12393" xr:uid="{A95589DF-D3A1-4681-A3B4-F503E1CADBCC}"/>
    <cellStyle name="Comma 3 41 5 3" xfId="6494" xr:uid="{C3FD2562-2D3B-42F1-9B14-74267FA0D3FD}"/>
    <cellStyle name="Comma 3 41 5 4" xfId="10433" xr:uid="{CAABBA42-2E1B-413F-A719-B31AA6A9704D}"/>
    <cellStyle name="Comma 3 41 6" xfId="2925" xr:uid="{00000000-0005-0000-0000-00002D070000}"/>
    <cellStyle name="Comma 3 41 6 2" xfId="7147" xr:uid="{4CE621F6-7F36-4C53-909A-A83E49754B8D}"/>
    <cellStyle name="Comma 3 41 6 3" xfId="11086" xr:uid="{0982CD55-09B1-4281-92CF-BF0B29DEC22C}"/>
    <cellStyle name="Comma 3 41 7" xfId="5188" xr:uid="{CFBA59A2-5706-41AD-9C83-80BC0F67C684}"/>
    <cellStyle name="Comma 3 41 8" xfId="9127" xr:uid="{FF160578-25ED-40E0-BC5D-6D4063B94A62}"/>
    <cellStyle name="Comma 3 42" xfId="136" xr:uid="{00000000-0005-0000-0000-00002E070000}"/>
    <cellStyle name="Comma 3 42 2" xfId="948" xr:uid="{00000000-0005-0000-0000-00002F070000}"/>
    <cellStyle name="Comma 3 42 2 2" xfId="1736" xr:uid="{00000000-0005-0000-0000-000030070000}"/>
    <cellStyle name="Comma 3 42 2 2 2" xfId="3980" xr:uid="{00000000-0005-0000-0000-000031070000}"/>
    <cellStyle name="Comma 3 42 2 2 2 2" xfId="8007" xr:uid="{1F2BEF2F-497D-4BD1-B0D6-80FE737735C4}"/>
    <cellStyle name="Comma 3 42 2 2 2 3" xfId="11946" xr:uid="{8E410A36-08A3-4930-95DE-3F791765980E}"/>
    <cellStyle name="Comma 3 42 2 2 3" xfId="6047" xr:uid="{15653D8C-37F9-4821-8131-919E556341CF}"/>
    <cellStyle name="Comma 3 42 2 2 4" xfId="9986" xr:uid="{9E014C6D-3163-4260-A2E4-C187CABF2BF4}"/>
    <cellStyle name="Comma 3 42 2 3" xfId="2460" xr:uid="{00000000-0005-0000-0000-000032070000}"/>
    <cellStyle name="Comma 3 42 2 3 2" xfId="4704" xr:uid="{00000000-0005-0000-0000-000033070000}"/>
    <cellStyle name="Comma 3 42 2 3 2 2" xfId="8660" xr:uid="{AD0D2AF4-4B30-4C01-9661-0D5C4CC590A4}"/>
    <cellStyle name="Comma 3 42 2 3 2 3" xfId="12599" xr:uid="{41D86762-9B7A-406E-82D1-60CC42EE7E19}"/>
    <cellStyle name="Comma 3 42 2 3 3" xfId="6700" xr:uid="{E733FDA9-978E-4DEB-9650-E50D221D220C}"/>
    <cellStyle name="Comma 3 42 2 3 4" xfId="10639" xr:uid="{940340F7-767B-480F-87BC-0E0532A4C222}"/>
    <cellStyle name="Comma 3 42 2 4" xfId="3194" xr:uid="{00000000-0005-0000-0000-000034070000}"/>
    <cellStyle name="Comma 3 42 2 4 2" xfId="7354" xr:uid="{8B88E7C0-01AF-4107-9551-0795BD036C30}"/>
    <cellStyle name="Comma 3 42 2 4 3" xfId="11293" xr:uid="{29E3348E-4551-41FC-84DE-4EA8871D6A6F}"/>
    <cellStyle name="Comma 3 42 2 5" xfId="5394" xr:uid="{111B2E5A-9EAC-4FC1-B93A-7858B5BC1EAD}"/>
    <cellStyle name="Comma 3 42 2 6" xfId="9333" xr:uid="{0C5EF48B-D883-495A-88D8-A40ECD6E31E2}"/>
    <cellStyle name="Comma 3 42 3" xfId="1201" xr:uid="{00000000-0005-0000-0000-000035070000}"/>
    <cellStyle name="Comma 3 42 3 2" xfId="1988" xr:uid="{00000000-0005-0000-0000-000036070000}"/>
    <cellStyle name="Comma 3 42 3 2 2" xfId="4232" xr:uid="{00000000-0005-0000-0000-000037070000}"/>
    <cellStyle name="Comma 3 42 3 2 2 2" xfId="8251" xr:uid="{5BF2D465-96DE-4E61-88AE-0D4E02C51959}"/>
    <cellStyle name="Comma 3 42 3 2 2 3" xfId="12190" xr:uid="{239CF001-E3C5-4FA0-85C1-8BE6F35F9E75}"/>
    <cellStyle name="Comma 3 42 3 2 3" xfId="6291" xr:uid="{9CD22B33-60D3-4261-BB1C-462537F3D5FC}"/>
    <cellStyle name="Comma 3 42 3 2 4" xfId="10230" xr:uid="{FD9A9E42-8A50-4FA7-AA11-0134C24EFE26}"/>
    <cellStyle name="Comma 3 42 3 3" xfId="2712" xr:uid="{00000000-0005-0000-0000-000038070000}"/>
    <cellStyle name="Comma 3 42 3 3 2" xfId="4956" xr:uid="{00000000-0005-0000-0000-000039070000}"/>
    <cellStyle name="Comma 3 42 3 3 2 2" xfId="8904" xr:uid="{C4A841E3-E5D8-439F-B3C6-0F18E1C65349}"/>
    <cellStyle name="Comma 3 42 3 3 2 3" xfId="12843" xr:uid="{A1AE5054-EA08-4B2D-B935-323AEBC9BA92}"/>
    <cellStyle name="Comma 3 42 3 3 3" xfId="6944" xr:uid="{B5B8ABE8-0475-4D64-A0C9-12D947C75C11}"/>
    <cellStyle name="Comma 3 42 3 3 4" xfId="10883" xr:uid="{69DDE493-A5D2-474A-A771-7A2D84CC7275}"/>
    <cellStyle name="Comma 3 42 3 4" xfId="3446" xr:uid="{00000000-0005-0000-0000-00003A070000}"/>
    <cellStyle name="Comma 3 42 3 4 2" xfId="7598" xr:uid="{CDB278EE-AEC5-4947-902A-10F024E43E65}"/>
    <cellStyle name="Comma 3 42 3 4 3" xfId="11537" xr:uid="{0233EFE1-71E5-4A3A-B6A3-8FCD0B754DF2}"/>
    <cellStyle name="Comma 3 42 3 5" xfId="5638" xr:uid="{C4082374-6E01-4E28-BACE-F8E6266B620B}"/>
    <cellStyle name="Comma 3 42 3 6" xfId="9577" xr:uid="{16DB0903-8E65-425C-9C13-853704806721}"/>
    <cellStyle name="Comma 3 42 4" xfId="1416" xr:uid="{00000000-0005-0000-0000-00003B070000}"/>
    <cellStyle name="Comma 3 42 4 2" xfId="3660" xr:uid="{00000000-0005-0000-0000-00003C070000}"/>
    <cellStyle name="Comma 3 42 4 2 2" xfId="7802" xr:uid="{40F1C62B-0532-4241-9AD7-C4705B543E5B}"/>
    <cellStyle name="Comma 3 42 4 2 3" xfId="11741" xr:uid="{4400858F-92A4-4DD3-AC92-5F94A5B8E08B}"/>
    <cellStyle name="Comma 3 42 4 3" xfId="5842" xr:uid="{2BE325DA-020B-48CB-AF93-EE46BE69206E}"/>
    <cellStyle name="Comma 3 42 4 4" xfId="9781" xr:uid="{3B6226AE-532B-4A6B-9E46-FCA6CDB3E647}"/>
    <cellStyle name="Comma 3 42 5" xfId="2202" xr:uid="{00000000-0005-0000-0000-00003D070000}"/>
    <cellStyle name="Comma 3 42 5 2" xfId="4446" xr:uid="{00000000-0005-0000-0000-00003E070000}"/>
    <cellStyle name="Comma 3 42 5 2 2" xfId="8455" xr:uid="{5BCB8A6A-8B11-4ADD-A9AB-4B53056F8E4C}"/>
    <cellStyle name="Comma 3 42 5 2 3" xfId="12394" xr:uid="{6FDCAAB7-90C1-43A6-A808-27A00433598B}"/>
    <cellStyle name="Comma 3 42 5 3" xfId="6495" xr:uid="{9F69776D-57A3-4818-9FCC-906B884B78DA}"/>
    <cellStyle name="Comma 3 42 5 4" xfId="10434" xr:uid="{29843365-1E2B-4E25-AF6F-DFBAB491F967}"/>
    <cellStyle name="Comma 3 42 6" xfId="2926" xr:uid="{00000000-0005-0000-0000-00003F070000}"/>
    <cellStyle name="Comma 3 42 6 2" xfId="7148" xr:uid="{90151590-11A7-451E-9418-3EC0C56446CB}"/>
    <cellStyle name="Comma 3 42 6 3" xfId="11087" xr:uid="{0506C917-7BE1-4A24-AD5B-FDC9D9EFB5CF}"/>
    <cellStyle name="Comma 3 42 7" xfId="5189" xr:uid="{D8102E9A-AF21-444F-9190-4015A09EFF03}"/>
    <cellStyle name="Comma 3 42 8" xfId="9128" xr:uid="{47BBCDC2-D36B-4AEC-9A71-685C221DE35A}"/>
    <cellStyle name="Comma 3 43" xfId="137" xr:uid="{00000000-0005-0000-0000-000040070000}"/>
    <cellStyle name="Comma 3 43 2" xfId="949" xr:uid="{00000000-0005-0000-0000-000041070000}"/>
    <cellStyle name="Comma 3 43 2 2" xfId="1737" xr:uid="{00000000-0005-0000-0000-000042070000}"/>
    <cellStyle name="Comma 3 43 2 2 2" xfId="3981" xr:uid="{00000000-0005-0000-0000-000043070000}"/>
    <cellStyle name="Comma 3 43 2 2 2 2" xfId="8008" xr:uid="{29E05540-BFF4-469F-AB82-7C4A8C83DF9B}"/>
    <cellStyle name="Comma 3 43 2 2 2 3" xfId="11947" xr:uid="{532EABE9-C178-46F8-B8E1-7C1FFE85CD7F}"/>
    <cellStyle name="Comma 3 43 2 2 3" xfId="6048" xr:uid="{4B1FA41F-CD1D-4680-A442-DE0751701380}"/>
    <cellStyle name="Comma 3 43 2 2 4" xfId="9987" xr:uid="{B0F9299E-14AC-40E5-BFFA-DA9F239EE03C}"/>
    <cellStyle name="Comma 3 43 2 3" xfId="2461" xr:uid="{00000000-0005-0000-0000-000044070000}"/>
    <cellStyle name="Comma 3 43 2 3 2" xfId="4705" xr:uid="{00000000-0005-0000-0000-000045070000}"/>
    <cellStyle name="Comma 3 43 2 3 2 2" xfId="8661" xr:uid="{0B6CD6CF-F879-4579-AF4C-24C8D25D1E97}"/>
    <cellStyle name="Comma 3 43 2 3 2 3" xfId="12600" xr:uid="{B293EEA4-B3E5-4FED-ABCD-0B49EC75A824}"/>
    <cellStyle name="Comma 3 43 2 3 3" xfId="6701" xr:uid="{1643E70C-FC9F-47A3-B0EE-62275899DF84}"/>
    <cellStyle name="Comma 3 43 2 3 4" xfId="10640" xr:uid="{8D48BB25-5B8C-4CD0-A6BE-349B5DE001AD}"/>
    <cellStyle name="Comma 3 43 2 4" xfId="3195" xr:uid="{00000000-0005-0000-0000-000046070000}"/>
    <cellStyle name="Comma 3 43 2 4 2" xfId="7355" xr:uid="{DEBB75C9-8793-4FAE-B1DE-BCF06B3CA6A1}"/>
    <cellStyle name="Comma 3 43 2 4 3" xfId="11294" xr:uid="{0D241A19-3BEF-4805-8E3D-C0B8B3D5E966}"/>
    <cellStyle name="Comma 3 43 2 5" xfId="5395" xr:uid="{9E556D7B-26D1-4E7F-903B-168F2B280369}"/>
    <cellStyle name="Comma 3 43 2 6" xfId="9334" xr:uid="{153790AF-30F7-4E16-9868-5C4F59295C09}"/>
    <cellStyle name="Comma 3 43 3" xfId="1202" xr:uid="{00000000-0005-0000-0000-000047070000}"/>
    <cellStyle name="Comma 3 43 3 2" xfId="1989" xr:uid="{00000000-0005-0000-0000-000048070000}"/>
    <cellStyle name="Comma 3 43 3 2 2" xfId="4233" xr:uid="{00000000-0005-0000-0000-000049070000}"/>
    <cellStyle name="Comma 3 43 3 2 2 2" xfId="8252" xr:uid="{27446992-C244-49C4-A119-C19F8B4A8227}"/>
    <cellStyle name="Comma 3 43 3 2 2 3" xfId="12191" xr:uid="{0F557F8A-E5D2-4207-97BD-158028022EDD}"/>
    <cellStyle name="Comma 3 43 3 2 3" xfId="6292" xr:uid="{179E1F6B-7A84-4ED4-AF6D-B3C53FD1563B}"/>
    <cellStyle name="Comma 3 43 3 2 4" xfId="10231" xr:uid="{5314AF98-3219-4878-92FB-8741B13B691A}"/>
    <cellStyle name="Comma 3 43 3 3" xfId="2713" xr:uid="{00000000-0005-0000-0000-00004A070000}"/>
    <cellStyle name="Comma 3 43 3 3 2" xfId="4957" xr:uid="{00000000-0005-0000-0000-00004B070000}"/>
    <cellStyle name="Comma 3 43 3 3 2 2" xfId="8905" xr:uid="{B04D5D05-68B2-4624-9427-447AD6931C56}"/>
    <cellStyle name="Comma 3 43 3 3 2 3" xfId="12844" xr:uid="{561FBAF5-AAD9-4500-BC9F-46498DC63248}"/>
    <cellStyle name="Comma 3 43 3 3 3" xfId="6945" xr:uid="{94335F33-E21E-4485-8D52-6C1C68D9ADA5}"/>
    <cellStyle name="Comma 3 43 3 3 4" xfId="10884" xr:uid="{4BB98F67-95C0-47DE-93EF-1992837AA286}"/>
    <cellStyle name="Comma 3 43 3 4" xfId="3447" xr:uid="{00000000-0005-0000-0000-00004C070000}"/>
    <cellStyle name="Comma 3 43 3 4 2" xfId="7599" xr:uid="{3355A844-2969-4019-9819-8B50A4FF3260}"/>
    <cellStyle name="Comma 3 43 3 4 3" xfId="11538" xr:uid="{B5509953-8FCC-4107-B1FD-5AB5DD222A21}"/>
    <cellStyle name="Comma 3 43 3 5" xfId="5639" xr:uid="{BF96070C-1BD7-429D-B4E2-0C46293DCF58}"/>
    <cellStyle name="Comma 3 43 3 6" xfId="9578" xr:uid="{3C9F5443-523A-4C95-A26D-A262C86F8E2C}"/>
    <cellStyle name="Comma 3 43 4" xfId="1417" xr:uid="{00000000-0005-0000-0000-00004D070000}"/>
    <cellStyle name="Comma 3 43 4 2" xfId="3661" xr:uid="{00000000-0005-0000-0000-00004E070000}"/>
    <cellStyle name="Comma 3 43 4 2 2" xfId="7803" xr:uid="{B3E1B4C0-2368-4471-A6C2-B9F22401A407}"/>
    <cellStyle name="Comma 3 43 4 2 3" xfId="11742" xr:uid="{F8DD45FC-9FA5-4B3B-ABC2-0426C89F5952}"/>
    <cellStyle name="Comma 3 43 4 3" xfId="5843" xr:uid="{26C679C2-3F7B-4828-BBEE-2C9B66C3E089}"/>
    <cellStyle name="Comma 3 43 4 4" xfId="9782" xr:uid="{2F7454D4-3DF0-44E0-92A4-D60ED63D9AC8}"/>
    <cellStyle name="Comma 3 43 5" xfId="2203" xr:uid="{00000000-0005-0000-0000-00004F070000}"/>
    <cellStyle name="Comma 3 43 5 2" xfId="4447" xr:uid="{00000000-0005-0000-0000-000050070000}"/>
    <cellStyle name="Comma 3 43 5 2 2" xfId="8456" xr:uid="{3C305C46-0867-4C78-8BF3-C34F3438334C}"/>
    <cellStyle name="Comma 3 43 5 2 3" xfId="12395" xr:uid="{B280FAAA-DDD9-4BD5-B648-34AEED83A9E7}"/>
    <cellStyle name="Comma 3 43 5 3" xfId="6496" xr:uid="{47E448C1-4461-477F-9DBA-648665F735D2}"/>
    <cellStyle name="Comma 3 43 5 4" xfId="10435" xr:uid="{16B73C6B-BF3F-45DF-AD47-D283444042A3}"/>
    <cellStyle name="Comma 3 43 6" xfId="2927" xr:uid="{00000000-0005-0000-0000-000051070000}"/>
    <cellStyle name="Comma 3 43 6 2" xfId="7149" xr:uid="{38D9FB62-059D-462B-8765-A8579AB6B39B}"/>
    <cellStyle name="Comma 3 43 6 3" xfId="11088" xr:uid="{BF7F95F6-36A8-492C-8FF2-0A7F1D784518}"/>
    <cellStyle name="Comma 3 43 7" xfId="5190" xr:uid="{A8210BCB-3EAD-4CAF-AD30-CA1F91B6F014}"/>
    <cellStyle name="Comma 3 43 8" xfId="9129" xr:uid="{9F57BAFA-2B4C-4D58-B563-35E6748F9365}"/>
    <cellStyle name="Comma 3 44" xfId="138" xr:uid="{00000000-0005-0000-0000-000052070000}"/>
    <cellStyle name="Comma 3 44 2" xfId="950" xr:uid="{00000000-0005-0000-0000-000053070000}"/>
    <cellStyle name="Comma 3 44 2 2" xfId="1738" xr:uid="{00000000-0005-0000-0000-000054070000}"/>
    <cellStyle name="Comma 3 44 2 2 2" xfId="3982" xr:uid="{00000000-0005-0000-0000-000055070000}"/>
    <cellStyle name="Comma 3 44 2 2 2 2" xfId="8009" xr:uid="{D544327F-AB89-4F8B-A066-33EC672569DC}"/>
    <cellStyle name="Comma 3 44 2 2 2 3" xfId="11948" xr:uid="{93A12E50-EB23-4937-9C0C-F466E8FECE86}"/>
    <cellStyle name="Comma 3 44 2 2 3" xfId="6049" xr:uid="{926B164B-8B1A-4480-8917-834639A32CC6}"/>
    <cellStyle name="Comma 3 44 2 2 4" xfId="9988" xr:uid="{422A003D-CC81-405B-B8B3-5798B1A4A543}"/>
    <cellStyle name="Comma 3 44 2 3" xfId="2462" xr:uid="{00000000-0005-0000-0000-000056070000}"/>
    <cellStyle name="Comma 3 44 2 3 2" xfId="4706" xr:uid="{00000000-0005-0000-0000-000057070000}"/>
    <cellStyle name="Comma 3 44 2 3 2 2" xfId="8662" xr:uid="{A6B17204-0F12-46CB-B446-C3AAE7EE46EA}"/>
    <cellStyle name="Comma 3 44 2 3 2 3" xfId="12601" xr:uid="{2F8B5556-B9C8-4052-BBAF-5675903D8BB0}"/>
    <cellStyle name="Comma 3 44 2 3 3" xfId="6702" xr:uid="{4E836FD7-9DE8-4B3E-BA7A-9EBE06EB42D9}"/>
    <cellStyle name="Comma 3 44 2 3 4" xfId="10641" xr:uid="{706D0638-7AE2-4FE0-953B-2DA4C0189F50}"/>
    <cellStyle name="Comma 3 44 2 4" xfId="3196" xr:uid="{00000000-0005-0000-0000-000058070000}"/>
    <cellStyle name="Comma 3 44 2 4 2" xfId="7356" xr:uid="{5800E602-7C57-4FD8-9D09-056BE65A0E5F}"/>
    <cellStyle name="Comma 3 44 2 4 3" xfId="11295" xr:uid="{03388C93-C909-405E-8139-BC264F617110}"/>
    <cellStyle name="Comma 3 44 2 5" xfId="5396" xr:uid="{4AF5E93B-40AB-438F-984A-1A3FE2BD1B0C}"/>
    <cellStyle name="Comma 3 44 2 6" xfId="9335" xr:uid="{74E5528F-6DE2-47F7-96D0-A4EA04736B0A}"/>
    <cellStyle name="Comma 3 44 3" xfId="1203" xr:uid="{00000000-0005-0000-0000-000059070000}"/>
    <cellStyle name="Comma 3 44 3 2" xfId="1990" xr:uid="{00000000-0005-0000-0000-00005A070000}"/>
    <cellStyle name="Comma 3 44 3 2 2" xfId="4234" xr:uid="{00000000-0005-0000-0000-00005B070000}"/>
    <cellStyle name="Comma 3 44 3 2 2 2" xfId="8253" xr:uid="{4F631247-CB2F-4FEF-A719-5ECE2D0ED781}"/>
    <cellStyle name="Comma 3 44 3 2 2 3" xfId="12192" xr:uid="{15E19588-A38A-4753-BDDF-1A88271411D6}"/>
    <cellStyle name="Comma 3 44 3 2 3" xfId="6293" xr:uid="{7226272E-EDC3-4782-B639-58BBEDF10A21}"/>
    <cellStyle name="Comma 3 44 3 2 4" xfId="10232" xr:uid="{8D04109D-AF33-4DC8-8612-163CF5725691}"/>
    <cellStyle name="Comma 3 44 3 3" xfId="2714" xr:uid="{00000000-0005-0000-0000-00005C070000}"/>
    <cellStyle name="Comma 3 44 3 3 2" xfId="4958" xr:uid="{00000000-0005-0000-0000-00005D070000}"/>
    <cellStyle name="Comma 3 44 3 3 2 2" xfId="8906" xr:uid="{D6D0AF3C-407F-47FD-999F-708A9E3D1C6B}"/>
    <cellStyle name="Comma 3 44 3 3 2 3" xfId="12845" xr:uid="{FA68BC2C-8D58-4132-958A-4C004B8C695C}"/>
    <cellStyle name="Comma 3 44 3 3 3" xfId="6946" xr:uid="{4462C0F5-58EE-43D8-9A90-191F48DE3F69}"/>
    <cellStyle name="Comma 3 44 3 3 4" xfId="10885" xr:uid="{9A6FC04E-45A1-4EC1-99F2-471D7F8FDFD3}"/>
    <cellStyle name="Comma 3 44 3 4" xfId="3448" xr:uid="{00000000-0005-0000-0000-00005E070000}"/>
    <cellStyle name="Comma 3 44 3 4 2" xfId="7600" xr:uid="{C2B38CA3-BB05-4438-B7D6-903AD3E59B60}"/>
    <cellStyle name="Comma 3 44 3 4 3" xfId="11539" xr:uid="{3629529C-73B3-4A4E-8FC7-68B6C591AC87}"/>
    <cellStyle name="Comma 3 44 3 5" xfId="5640" xr:uid="{FAC4B584-8C29-438C-9AFF-C4E1DD7D164F}"/>
    <cellStyle name="Comma 3 44 3 6" xfId="9579" xr:uid="{E998D60A-8EAF-4928-914C-2437EEA2CA0E}"/>
    <cellStyle name="Comma 3 44 4" xfId="1418" xr:uid="{00000000-0005-0000-0000-00005F070000}"/>
    <cellStyle name="Comma 3 44 4 2" xfId="3662" xr:uid="{00000000-0005-0000-0000-000060070000}"/>
    <cellStyle name="Comma 3 44 4 2 2" xfId="7804" xr:uid="{2E2B29AE-D294-48CB-B182-B8D8DAEE0E37}"/>
    <cellStyle name="Comma 3 44 4 2 3" xfId="11743" xr:uid="{DDDA9FB7-5B47-4ACB-9F36-6DA3218F0CE7}"/>
    <cellStyle name="Comma 3 44 4 3" xfId="5844" xr:uid="{88862743-8207-45CD-8B5F-FF85788DC061}"/>
    <cellStyle name="Comma 3 44 4 4" xfId="9783" xr:uid="{5CEE2F53-CE04-4E13-8E01-5C9068F84414}"/>
    <cellStyle name="Comma 3 44 5" xfId="2204" xr:uid="{00000000-0005-0000-0000-000061070000}"/>
    <cellStyle name="Comma 3 44 5 2" xfId="4448" xr:uid="{00000000-0005-0000-0000-000062070000}"/>
    <cellStyle name="Comma 3 44 5 2 2" xfId="8457" xr:uid="{EB147938-6D56-451C-A030-A310DD9373B2}"/>
    <cellStyle name="Comma 3 44 5 2 3" xfId="12396" xr:uid="{91922B07-47A7-4132-A1E0-BD4C34323EA5}"/>
    <cellStyle name="Comma 3 44 5 3" xfId="6497" xr:uid="{665882E7-4E20-494E-B97E-51608A25C88F}"/>
    <cellStyle name="Comma 3 44 5 4" xfId="10436" xr:uid="{18FB49F8-DD55-4183-9B4A-AA03F5715FB8}"/>
    <cellStyle name="Comma 3 44 6" xfId="2928" xr:uid="{00000000-0005-0000-0000-000063070000}"/>
    <cellStyle name="Comma 3 44 6 2" xfId="7150" xr:uid="{D6F74046-BF7D-491E-B2B4-56B7EC00425D}"/>
    <cellStyle name="Comma 3 44 6 3" xfId="11089" xr:uid="{9A67193E-DC3F-47A0-8CB1-B0E4389606C5}"/>
    <cellStyle name="Comma 3 44 7" xfId="5191" xr:uid="{B0AAA668-04C3-451D-BDFC-681F1164E349}"/>
    <cellStyle name="Comma 3 44 8" xfId="9130" xr:uid="{9CAC16E1-E620-45DF-8105-5C23D8093FEC}"/>
    <cellStyle name="Comma 3 45" xfId="139" xr:uid="{00000000-0005-0000-0000-000064070000}"/>
    <cellStyle name="Comma 3 45 2" xfId="951" xr:uid="{00000000-0005-0000-0000-000065070000}"/>
    <cellStyle name="Comma 3 45 2 2" xfId="1739" xr:uid="{00000000-0005-0000-0000-000066070000}"/>
    <cellStyle name="Comma 3 45 2 2 2" xfId="3983" xr:uid="{00000000-0005-0000-0000-000067070000}"/>
    <cellStyle name="Comma 3 45 2 2 2 2" xfId="8010" xr:uid="{D744D142-1F61-4765-9D69-52C3D8D2F198}"/>
    <cellStyle name="Comma 3 45 2 2 2 3" xfId="11949" xr:uid="{24D12C92-F366-4E92-A99B-A163C2E7B7C4}"/>
    <cellStyle name="Comma 3 45 2 2 3" xfId="6050" xr:uid="{BAB2B561-5B1F-41E4-A4F0-84C52AF7CAD6}"/>
    <cellStyle name="Comma 3 45 2 2 4" xfId="9989" xr:uid="{34B94C9E-148F-4BF6-85AB-CD5779460FEA}"/>
    <cellStyle name="Comma 3 45 2 3" xfId="2463" xr:uid="{00000000-0005-0000-0000-000068070000}"/>
    <cellStyle name="Comma 3 45 2 3 2" xfId="4707" xr:uid="{00000000-0005-0000-0000-000069070000}"/>
    <cellStyle name="Comma 3 45 2 3 2 2" xfId="8663" xr:uid="{61629535-8E35-411D-9891-16AB965C74D0}"/>
    <cellStyle name="Comma 3 45 2 3 2 3" xfId="12602" xr:uid="{27463900-02C2-4B03-96E6-075C8CE29E65}"/>
    <cellStyle name="Comma 3 45 2 3 3" xfId="6703" xr:uid="{C72D84E1-2387-451F-A1C5-EF47BDB6ADD7}"/>
    <cellStyle name="Comma 3 45 2 3 4" xfId="10642" xr:uid="{66F3A9AE-930B-466F-BC57-936D294637B3}"/>
    <cellStyle name="Comma 3 45 2 4" xfId="3197" xr:uid="{00000000-0005-0000-0000-00006A070000}"/>
    <cellStyle name="Comma 3 45 2 4 2" xfId="7357" xr:uid="{DA0B7954-6E13-4930-B41F-66B6E965A3E0}"/>
    <cellStyle name="Comma 3 45 2 4 3" xfId="11296" xr:uid="{BBE67A6E-C2A1-489A-B1A8-0B473A7C32E0}"/>
    <cellStyle name="Comma 3 45 2 5" xfId="5397" xr:uid="{3D7EFE46-71EE-4585-A1DE-563E9851C9B6}"/>
    <cellStyle name="Comma 3 45 2 6" xfId="9336" xr:uid="{FD1D792D-559B-4DB8-A843-0406060B90DE}"/>
    <cellStyle name="Comma 3 45 3" xfId="1204" xr:uid="{00000000-0005-0000-0000-00006B070000}"/>
    <cellStyle name="Comma 3 45 3 2" xfId="1991" xr:uid="{00000000-0005-0000-0000-00006C070000}"/>
    <cellStyle name="Comma 3 45 3 2 2" xfId="4235" xr:uid="{00000000-0005-0000-0000-00006D070000}"/>
    <cellStyle name="Comma 3 45 3 2 2 2" xfId="8254" xr:uid="{DD2CCE0B-8FC1-4460-8863-92540D224BC4}"/>
    <cellStyle name="Comma 3 45 3 2 2 3" xfId="12193" xr:uid="{5169E85A-3ADB-4DE4-92B0-69170EE9F5AF}"/>
    <cellStyle name="Comma 3 45 3 2 3" xfId="6294" xr:uid="{8748AC4A-97B2-405D-8EC3-117085A27D1F}"/>
    <cellStyle name="Comma 3 45 3 2 4" xfId="10233" xr:uid="{A1778BAE-A635-4BC8-B26A-E23D902299F8}"/>
    <cellStyle name="Comma 3 45 3 3" xfId="2715" xr:uid="{00000000-0005-0000-0000-00006E070000}"/>
    <cellStyle name="Comma 3 45 3 3 2" xfId="4959" xr:uid="{00000000-0005-0000-0000-00006F070000}"/>
    <cellStyle name="Comma 3 45 3 3 2 2" xfId="8907" xr:uid="{3679858F-0DF3-4FD1-9C82-6AAAD2ACC437}"/>
    <cellStyle name="Comma 3 45 3 3 2 3" xfId="12846" xr:uid="{A66E6AA7-47F2-482B-B311-3B469AC2E59A}"/>
    <cellStyle name="Comma 3 45 3 3 3" xfId="6947" xr:uid="{DEE6A06B-9D1A-4B15-B20F-D3ADC507B3AA}"/>
    <cellStyle name="Comma 3 45 3 3 4" xfId="10886" xr:uid="{2943796B-B9A5-4D4B-A7B9-C84BBB18BAF4}"/>
    <cellStyle name="Comma 3 45 3 4" xfId="3449" xr:uid="{00000000-0005-0000-0000-000070070000}"/>
    <cellStyle name="Comma 3 45 3 4 2" xfId="7601" xr:uid="{B79586D9-C238-4F36-A7C2-663878BE34DE}"/>
    <cellStyle name="Comma 3 45 3 4 3" xfId="11540" xr:uid="{9BA125C0-FA31-4EC3-8D12-B788D8E0CD51}"/>
    <cellStyle name="Comma 3 45 3 5" xfId="5641" xr:uid="{9C481DD0-5BCB-4FCF-A0C1-E166A9482E64}"/>
    <cellStyle name="Comma 3 45 3 6" xfId="9580" xr:uid="{A737A989-BE4A-4B2F-843A-465A0B517B09}"/>
    <cellStyle name="Comma 3 45 4" xfId="1419" xr:uid="{00000000-0005-0000-0000-000071070000}"/>
    <cellStyle name="Comma 3 45 4 2" xfId="3663" xr:uid="{00000000-0005-0000-0000-000072070000}"/>
    <cellStyle name="Comma 3 45 4 2 2" xfId="7805" xr:uid="{0619AEEF-703D-419D-8279-422DC0CC3FFC}"/>
    <cellStyle name="Comma 3 45 4 2 3" xfId="11744" xr:uid="{0C6CF988-1C73-4004-BD7A-A19BFA1655D9}"/>
    <cellStyle name="Comma 3 45 4 3" xfId="5845" xr:uid="{B33B79A4-BDF8-4DF6-8F39-E33F69D1D53A}"/>
    <cellStyle name="Comma 3 45 4 4" xfId="9784" xr:uid="{B20EAC37-E5C3-4BBA-BC1D-8001A504CDAD}"/>
    <cellStyle name="Comma 3 45 5" xfId="2205" xr:uid="{00000000-0005-0000-0000-000073070000}"/>
    <cellStyle name="Comma 3 45 5 2" xfId="4449" xr:uid="{00000000-0005-0000-0000-000074070000}"/>
    <cellStyle name="Comma 3 45 5 2 2" xfId="8458" xr:uid="{B78819DF-D27E-4404-B27E-F1A0BA0F3C3D}"/>
    <cellStyle name="Comma 3 45 5 2 3" xfId="12397" xr:uid="{953499BA-C44D-481B-9F64-95BA563A5026}"/>
    <cellStyle name="Comma 3 45 5 3" xfId="6498" xr:uid="{72B561EB-3ED6-4A08-B7DA-CD2A198C8A75}"/>
    <cellStyle name="Comma 3 45 5 4" xfId="10437" xr:uid="{7C035811-3398-40CD-A28F-2BCE2E628258}"/>
    <cellStyle name="Comma 3 45 6" xfId="2929" xr:uid="{00000000-0005-0000-0000-000075070000}"/>
    <cellStyle name="Comma 3 45 6 2" xfId="7151" xr:uid="{BBA17E4F-0EB8-428A-8669-2E75E5B08277}"/>
    <cellStyle name="Comma 3 45 6 3" xfId="11090" xr:uid="{B7F0CDAE-2647-40F2-9625-A3A3F9FC2778}"/>
    <cellStyle name="Comma 3 45 7" xfId="5192" xr:uid="{26706291-E896-4393-A62C-ACBC5EFA543C}"/>
    <cellStyle name="Comma 3 45 8" xfId="9131" xr:uid="{EC684178-9AAF-483C-9F26-DE4791C75D17}"/>
    <cellStyle name="Comma 3 46" xfId="140" xr:uid="{00000000-0005-0000-0000-000076070000}"/>
    <cellStyle name="Comma 3 46 2" xfId="952" xr:uid="{00000000-0005-0000-0000-000077070000}"/>
    <cellStyle name="Comma 3 46 2 2" xfId="1740" xr:uid="{00000000-0005-0000-0000-000078070000}"/>
    <cellStyle name="Comma 3 46 2 2 2" xfId="3984" xr:uid="{00000000-0005-0000-0000-000079070000}"/>
    <cellStyle name="Comma 3 46 2 2 2 2" xfId="8011" xr:uid="{F0E664F8-2CB6-42A4-8ACE-8A5CB7C09A59}"/>
    <cellStyle name="Comma 3 46 2 2 2 3" xfId="11950" xr:uid="{D7BB14AC-4F73-41F6-9446-BD7C3936D90B}"/>
    <cellStyle name="Comma 3 46 2 2 3" xfId="6051" xr:uid="{C23CF474-39C8-46DD-8FA5-483B313D44A9}"/>
    <cellStyle name="Comma 3 46 2 2 4" xfId="9990" xr:uid="{D95F1038-E451-49B3-A508-6B35B7231719}"/>
    <cellStyle name="Comma 3 46 2 3" xfId="2464" xr:uid="{00000000-0005-0000-0000-00007A070000}"/>
    <cellStyle name="Comma 3 46 2 3 2" xfId="4708" xr:uid="{00000000-0005-0000-0000-00007B070000}"/>
    <cellStyle name="Comma 3 46 2 3 2 2" xfId="8664" xr:uid="{339C0424-3B20-46D9-A92E-92A019E1EE9D}"/>
    <cellStyle name="Comma 3 46 2 3 2 3" xfId="12603" xr:uid="{E7466747-B864-468F-99E9-A3529FC8E2C1}"/>
    <cellStyle name="Comma 3 46 2 3 3" xfId="6704" xr:uid="{FA8F3F24-4EFC-48C6-A098-2BD1E04995C8}"/>
    <cellStyle name="Comma 3 46 2 3 4" xfId="10643" xr:uid="{1B09FE0A-D9E5-4CC1-95D1-A5527AE07E12}"/>
    <cellStyle name="Comma 3 46 2 4" xfId="3198" xr:uid="{00000000-0005-0000-0000-00007C070000}"/>
    <cellStyle name="Comma 3 46 2 4 2" xfId="7358" xr:uid="{0F1240A8-018D-4BBC-A336-2BA7B88AE87B}"/>
    <cellStyle name="Comma 3 46 2 4 3" xfId="11297" xr:uid="{8427940B-5C42-4CD4-A24D-B4D535F97FD9}"/>
    <cellStyle name="Comma 3 46 2 5" xfId="5398" xr:uid="{3E8CA73C-7D59-4F38-88DF-6B9B1F8DA381}"/>
    <cellStyle name="Comma 3 46 2 6" xfId="9337" xr:uid="{06220B7D-9D42-4755-BE3C-F139D04F5DE2}"/>
    <cellStyle name="Comma 3 46 3" xfId="1205" xr:uid="{00000000-0005-0000-0000-00007D070000}"/>
    <cellStyle name="Comma 3 46 3 2" xfId="1992" xr:uid="{00000000-0005-0000-0000-00007E070000}"/>
    <cellStyle name="Comma 3 46 3 2 2" xfId="4236" xr:uid="{00000000-0005-0000-0000-00007F070000}"/>
    <cellStyle name="Comma 3 46 3 2 2 2" xfId="8255" xr:uid="{FC17B259-0174-4CC6-A014-D4AFD5017536}"/>
    <cellStyle name="Comma 3 46 3 2 2 3" xfId="12194" xr:uid="{CA6D7A31-2901-499E-A325-1F0F7DA82612}"/>
    <cellStyle name="Comma 3 46 3 2 3" xfId="6295" xr:uid="{DA491086-A4B2-468D-B18F-D39EA79E9077}"/>
    <cellStyle name="Comma 3 46 3 2 4" xfId="10234" xr:uid="{AA2DD256-6CE7-4B75-8150-7ACD61AC16F1}"/>
    <cellStyle name="Comma 3 46 3 3" xfId="2716" xr:uid="{00000000-0005-0000-0000-000080070000}"/>
    <cellStyle name="Comma 3 46 3 3 2" xfId="4960" xr:uid="{00000000-0005-0000-0000-000081070000}"/>
    <cellStyle name="Comma 3 46 3 3 2 2" xfId="8908" xr:uid="{66B9E083-506A-4A3D-AAB3-43D65F1B3151}"/>
    <cellStyle name="Comma 3 46 3 3 2 3" xfId="12847" xr:uid="{AAEF8CB7-2E92-41A4-BF93-9E747297B6D0}"/>
    <cellStyle name="Comma 3 46 3 3 3" xfId="6948" xr:uid="{53447209-5E70-48C3-85B5-4466057E1BB6}"/>
    <cellStyle name="Comma 3 46 3 3 4" xfId="10887" xr:uid="{1A1F23E9-99CB-4E0F-A4B3-912746074D02}"/>
    <cellStyle name="Comma 3 46 3 4" xfId="3450" xr:uid="{00000000-0005-0000-0000-000082070000}"/>
    <cellStyle name="Comma 3 46 3 4 2" xfId="7602" xr:uid="{1D927603-48CD-4EB1-9861-6CB59A42810B}"/>
    <cellStyle name="Comma 3 46 3 4 3" xfId="11541" xr:uid="{83AFCD9E-AD21-4BBF-AC6B-BEC412385E5A}"/>
    <cellStyle name="Comma 3 46 3 5" xfId="5642" xr:uid="{E87B9C84-D734-43EB-93C2-658C7E32C7E5}"/>
    <cellStyle name="Comma 3 46 3 6" xfId="9581" xr:uid="{55A94EAC-E7C3-4B68-8D45-177A17B5DF97}"/>
    <cellStyle name="Comma 3 46 4" xfId="1420" xr:uid="{00000000-0005-0000-0000-000083070000}"/>
    <cellStyle name="Comma 3 46 4 2" xfId="3664" xr:uid="{00000000-0005-0000-0000-000084070000}"/>
    <cellStyle name="Comma 3 46 4 2 2" xfId="7806" xr:uid="{53842653-98FC-4CE2-A316-243AD9ED16EA}"/>
    <cellStyle name="Comma 3 46 4 2 3" xfId="11745" xr:uid="{DCD149A6-0092-4081-9C43-B423D2936C6E}"/>
    <cellStyle name="Comma 3 46 4 3" xfId="5846" xr:uid="{6E27E3AA-24CD-42A2-ACE3-1E1D386A702C}"/>
    <cellStyle name="Comma 3 46 4 4" xfId="9785" xr:uid="{0695ACA0-8B9C-409C-96B5-884F99DCFBD4}"/>
    <cellStyle name="Comma 3 46 5" xfId="2206" xr:uid="{00000000-0005-0000-0000-000085070000}"/>
    <cellStyle name="Comma 3 46 5 2" xfId="4450" xr:uid="{00000000-0005-0000-0000-000086070000}"/>
    <cellStyle name="Comma 3 46 5 2 2" xfId="8459" xr:uid="{792262FE-AD48-475D-92AF-7334FDB8F14C}"/>
    <cellStyle name="Comma 3 46 5 2 3" xfId="12398" xr:uid="{BA085BFF-B209-4E6E-A3EA-5FF74602371B}"/>
    <cellStyle name="Comma 3 46 5 3" xfId="6499" xr:uid="{4658B977-4814-4897-B155-9A150D2873A4}"/>
    <cellStyle name="Comma 3 46 5 4" xfId="10438" xr:uid="{391DC1F5-493E-4FEA-A117-7F2CE36A3357}"/>
    <cellStyle name="Comma 3 46 6" xfId="2930" xr:uid="{00000000-0005-0000-0000-000087070000}"/>
    <cellStyle name="Comma 3 46 6 2" xfId="7152" xr:uid="{46F361B4-0895-4092-8DFB-4F1FA7AB24BE}"/>
    <cellStyle name="Comma 3 46 6 3" xfId="11091" xr:uid="{CF98BF57-FBC0-4319-90F6-847982307E6A}"/>
    <cellStyle name="Comma 3 46 7" xfId="5193" xr:uid="{12C05C2D-B829-47A0-BDAA-91026965E7CD}"/>
    <cellStyle name="Comma 3 46 8" xfId="9132" xr:uid="{95893019-0D41-4E6A-9A64-86165D28CC6C}"/>
    <cellStyle name="Comma 3 47" xfId="141" xr:uid="{00000000-0005-0000-0000-000088070000}"/>
    <cellStyle name="Comma 3 47 2" xfId="953" xr:uid="{00000000-0005-0000-0000-000089070000}"/>
    <cellStyle name="Comma 3 47 2 2" xfId="1741" xr:uid="{00000000-0005-0000-0000-00008A070000}"/>
    <cellStyle name="Comma 3 47 2 2 2" xfId="3985" xr:uid="{00000000-0005-0000-0000-00008B070000}"/>
    <cellStyle name="Comma 3 47 2 2 2 2" xfId="8012" xr:uid="{E7BA6EC1-142E-40FD-BC79-25DAE3149E1B}"/>
    <cellStyle name="Comma 3 47 2 2 2 3" xfId="11951" xr:uid="{1107368F-59EA-496E-85F5-A17848C90649}"/>
    <cellStyle name="Comma 3 47 2 2 3" xfId="6052" xr:uid="{D4CA5A67-1709-4F5F-8831-5F5C3E13D7EA}"/>
    <cellStyle name="Comma 3 47 2 2 4" xfId="9991" xr:uid="{97B63596-8F45-4AF2-AB76-DF3DDC18E240}"/>
    <cellStyle name="Comma 3 47 2 3" xfId="2465" xr:uid="{00000000-0005-0000-0000-00008C070000}"/>
    <cellStyle name="Comma 3 47 2 3 2" xfId="4709" xr:uid="{00000000-0005-0000-0000-00008D070000}"/>
    <cellStyle name="Comma 3 47 2 3 2 2" xfId="8665" xr:uid="{7AC29484-C71C-4D0F-955B-AAAEF4AB14A4}"/>
    <cellStyle name="Comma 3 47 2 3 2 3" xfId="12604" xr:uid="{E6E41A3D-F1B5-437D-BD7D-E5838E21711D}"/>
    <cellStyle name="Comma 3 47 2 3 3" xfId="6705" xr:uid="{8959EA8E-A56D-4944-A364-513F58C89087}"/>
    <cellStyle name="Comma 3 47 2 3 4" xfId="10644" xr:uid="{6DD0F289-24EE-4866-A149-A57F184BF0DC}"/>
    <cellStyle name="Comma 3 47 2 4" xfId="3199" xr:uid="{00000000-0005-0000-0000-00008E070000}"/>
    <cellStyle name="Comma 3 47 2 4 2" xfId="7359" xr:uid="{8C574F65-B816-424C-800D-5ED5E0E34508}"/>
    <cellStyle name="Comma 3 47 2 4 3" xfId="11298" xr:uid="{8634CDEE-647B-455E-B51A-073BD566E099}"/>
    <cellStyle name="Comma 3 47 2 5" xfId="5399" xr:uid="{F6F20593-383D-446E-9590-5632E74430B2}"/>
    <cellStyle name="Comma 3 47 2 6" xfId="9338" xr:uid="{F71D5A9C-AB72-46E9-AAAC-B0D17E8A4869}"/>
    <cellStyle name="Comma 3 47 3" xfId="1206" xr:uid="{00000000-0005-0000-0000-00008F070000}"/>
    <cellStyle name="Comma 3 47 3 2" xfId="1993" xr:uid="{00000000-0005-0000-0000-000090070000}"/>
    <cellStyle name="Comma 3 47 3 2 2" xfId="4237" xr:uid="{00000000-0005-0000-0000-000091070000}"/>
    <cellStyle name="Comma 3 47 3 2 2 2" xfId="8256" xr:uid="{5A34F8F5-8081-4D87-B030-B90561F3A1F5}"/>
    <cellStyle name="Comma 3 47 3 2 2 3" xfId="12195" xr:uid="{21B0F6A8-ABB1-408F-A8E8-525729C1B366}"/>
    <cellStyle name="Comma 3 47 3 2 3" xfId="6296" xr:uid="{3EDB316C-1D34-4103-9901-11D57A0D1BBB}"/>
    <cellStyle name="Comma 3 47 3 2 4" xfId="10235" xr:uid="{0A9E8C68-9599-4D30-BF9E-5143BFC063BE}"/>
    <cellStyle name="Comma 3 47 3 3" xfId="2717" xr:uid="{00000000-0005-0000-0000-000092070000}"/>
    <cellStyle name="Comma 3 47 3 3 2" xfId="4961" xr:uid="{00000000-0005-0000-0000-000093070000}"/>
    <cellStyle name="Comma 3 47 3 3 2 2" xfId="8909" xr:uid="{37030D9E-F3C2-4B5D-8DB2-F3CFC6CABE5F}"/>
    <cellStyle name="Comma 3 47 3 3 2 3" xfId="12848" xr:uid="{7A958758-AA43-4ED6-BE64-F163C671A57F}"/>
    <cellStyle name="Comma 3 47 3 3 3" xfId="6949" xr:uid="{5FFBC3EC-A093-4C4F-98B9-5637F10BECBB}"/>
    <cellStyle name="Comma 3 47 3 3 4" xfId="10888" xr:uid="{93895F9E-321D-41E9-9134-177E5B1645D5}"/>
    <cellStyle name="Comma 3 47 3 4" xfId="3451" xr:uid="{00000000-0005-0000-0000-000094070000}"/>
    <cellStyle name="Comma 3 47 3 4 2" xfId="7603" xr:uid="{FAD5923B-B22C-468F-B43C-3E26E283CED8}"/>
    <cellStyle name="Comma 3 47 3 4 3" xfId="11542" xr:uid="{26A5E417-BC41-4877-A19E-AEF373023B41}"/>
    <cellStyle name="Comma 3 47 3 5" xfId="5643" xr:uid="{C8E48D6C-F10A-4DEC-A37A-D15705BBD5CA}"/>
    <cellStyle name="Comma 3 47 3 6" xfId="9582" xr:uid="{D1939F09-B8C4-49E7-A689-C6BF7774CCA3}"/>
    <cellStyle name="Comma 3 47 4" xfId="1421" xr:uid="{00000000-0005-0000-0000-000095070000}"/>
    <cellStyle name="Comma 3 47 4 2" xfId="3665" xr:uid="{00000000-0005-0000-0000-000096070000}"/>
    <cellStyle name="Comma 3 47 4 2 2" xfId="7807" xr:uid="{BCFEBD0D-1E7E-4061-92CE-D7A0A7DA59D2}"/>
    <cellStyle name="Comma 3 47 4 2 3" xfId="11746" xr:uid="{689A9FBA-6580-4728-9156-686453FF7F0A}"/>
    <cellStyle name="Comma 3 47 4 3" xfId="5847" xr:uid="{E4F81E0F-5A81-4870-B55C-94D4441525C6}"/>
    <cellStyle name="Comma 3 47 4 4" xfId="9786" xr:uid="{C9F542D3-F79D-4DC0-9413-436C2E312B6D}"/>
    <cellStyle name="Comma 3 47 5" xfId="2207" xr:uid="{00000000-0005-0000-0000-000097070000}"/>
    <cellStyle name="Comma 3 47 5 2" xfId="4451" xr:uid="{00000000-0005-0000-0000-000098070000}"/>
    <cellStyle name="Comma 3 47 5 2 2" xfId="8460" xr:uid="{8C2669F7-472D-418D-BFC0-0E63C107AEC6}"/>
    <cellStyle name="Comma 3 47 5 2 3" xfId="12399" xr:uid="{A278330E-7F61-4C53-B730-5B92122BDB74}"/>
    <cellStyle name="Comma 3 47 5 3" xfId="6500" xr:uid="{0FAC3DB8-A019-4700-9A06-ED71826F11FA}"/>
    <cellStyle name="Comma 3 47 5 4" xfId="10439" xr:uid="{AABFED82-75AA-418A-BC72-2FF8A4BDF51D}"/>
    <cellStyle name="Comma 3 47 6" xfId="2931" xr:uid="{00000000-0005-0000-0000-000099070000}"/>
    <cellStyle name="Comma 3 47 6 2" xfId="7153" xr:uid="{A390BE1F-8745-4134-A564-1569FD32A814}"/>
    <cellStyle name="Comma 3 47 6 3" xfId="11092" xr:uid="{E7D0EB2D-39D3-48E3-AB47-83ECE59FF8F4}"/>
    <cellStyle name="Comma 3 47 7" xfId="5194" xr:uid="{E39DE66A-5B64-45B9-B83D-F36E4F13EF0D}"/>
    <cellStyle name="Comma 3 47 8" xfId="9133" xr:uid="{5CCE43E7-A0C4-43AF-B448-BDB819BDCDE6}"/>
    <cellStyle name="Comma 3 48" xfId="142" xr:uid="{00000000-0005-0000-0000-00009A070000}"/>
    <cellStyle name="Comma 3 48 2" xfId="954" xr:uid="{00000000-0005-0000-0000-00009B070000}"/>
    <cellStyle name="Comma 3 48 2 2" xfId="1742" xr:uid="{00000000-0005-0000-0000-00009C070000}"/>
    <cellStyle name="Comma 3 48 2 2 2" xfId="3986" xr:uid="{00000000-0005-0000-0000-00009D070000}"/>
    <cellStyle name="Comma 3 48 2 2 2 2" xfId="8013" xr:uid="{BF327D6E-A816-4339-A43A-8BA5F804FCAA}"/>
    <cellStyle name="Comma 3 48 2 2 2 3" xfId="11952" xr:uid="{8F48B8ED-BCE3-4DF6-81DB-00A12867ABFD}"/>
    <cellStyle name="Comma 3 48 2 2 3" xfId="6053" xr:uid="{6908160C-7759-4593-A70F-A96D3C30B143}"/>
    <cellStyle name="Comma 3 48 2 2 4" xfId="9992" xr:uid="{57B2D0B2-7C37-493E-B5EE-C1B68842DF1D}"/>
    <cellStyle name="Comma 3 48 2 3" xfId="2466" xr:uid="{00000000-0005-0000-0000-00009E070000}"/>
    <cellStyle name="Comma 3 48 2 3 2" xfId="4710" xr:uid="{00000000-0005-0000-0000-00009F070000}"/>
    <cellStyle name="Comma 3 48 2 3 2 2" xfId="8666" xr:uid="{E84C6C93-516D-497D-BBE7-D725AE0B589C}"/>
    <cellStyle name="Comma 3 48 2 3 2 3" xfId="12605" xr:uid="{5E9FFA96-7010-40F7-BD89-520F5ECFA277}"/>
    <cellStyle name="Comma 3 48 2 3 3" xfId="6706" xr:uid="{839C9D5B-CBF0-493D-94B3-F620C259522C}"/>
    <cellStyle name="Comma 3 48 2 3 4" xfId="10645" xr:uid="{376D21D0-07B9-4CD7-8F3A-78EB97A17D4F}"/>
    <cellStyle name="Comma 3 48 2 4" xfId="3200" xr:uid="{00000000-0005-0000-0000-0000A0070000}"/>
    <cellStyle name="Comma 3 48 2 4 2" xfId="7360" xr:uid="{054648DC-68DF-40FC-951B-EBAA75C1479A}"/>
    <cellStyle name="Comma 3 48 2 4 3" xfId="11299" xr:uid="{A69A7B4E-4D93-46D6-A9EE-6F190F6B0F43}"/>
    <cellStyle name="Comma 3 48 2 5" xfId="5400" xr:uid="{D1FE568F-07A4-4AA5-8DC1-669A6A6D1200}"/>
    <cellStyle name="Comma 3 48 2 6" xfId="9339" xr:uid="{1CC785C4-E7D3-4E8D-B25D-CAEA1BF3E005}"/>
    <cellStyle name="Comma 3 48 3" xfId="1207" xr:uid="{00000000-0005-0000-0000-0000A1070000}"/>
    <cellStyle name="Comma 3 48 3 2" xfId="1994" xr:uid="{00000000-0005-0000-0000-0000A2070000}"/>
    <cellStyle name="Comma 3 48 3 2 2" xfId="4238" xr:uid="{00000000-0005-0000-0000-0000A3070000}"/>
    <cellStyle name="Comma 3 48 3 2 2 2" xfId="8257" xr:uid="{2B10B1BB-C0BE-43A0-9712-3780088B7A7F}"/>
    <cellStyle name="Comma 3 48 3 2 2 3" xfId="12196" xr:uid="{50D83B86-4134-4AB9-B012-5D0410035667}"/>
    <cellStyle name="Comma 3 48 3 2 3" xfId="6297" xr:uid="{D4C9D4AD-2E86-4E72-9F50-79365EBF8FD8}"/>
    <cellStyle name="Comma 3 48 3 2 4" xfId="10236" xr:uid="{5041E286-EE47-4BAB-BC63-EE39AD5DFA87}"/>
    <cellStyle name="Comma 3 48 3 3" xfId="2718" xr:uid="{00000000-0005-0000-0000-0000A4070000}"/>
    <cellStyle name="Comma 3 48 3 3 2" xfId="4962" xr:uid="{00000000-0005-0000-0000-0000A5070000}"/>
    <cellStyle name="Comma 3 48 3 3 2 2" xfId="8910" xr:uid="{9A4A7B49-3DDC-4B09-9144-D02300318437}"/>
    <cellStyle name="Comma 3 48 3 3 2 3" xfId="12849" xr:uid="{89C9FB28-EC45-4570-BC12-7DFA9216B329}"/>
    <cellStyle name="Comma 3 48 3 3 3" xfId="6950" xr:uid="{62105CCC-D7C3-40FE-BB82-E4748AEAAF36}"/>
    <cellStyle name="Comma 3 48 3 3 4" xfId="10889" xr:uid="{2F266A9F-C420-4177-9800-F84F4CD0C828}"/>
    <cellStyle name="Comma 3 48 3 4" xfId="3452" xr:uid="{00000000-0005-0000-0000-0000A6070000}"/>
    <cellStyle name="Comma 3 48 3 4 2" xfId="7604" xr:uid="{21C1B633-9749-4771-9FB9-5C0961C71332}"/>
    <cellStyle name="Comma 3 48 3 4 3" xfId="11543" xr:uid="{5EE5AF8A-3B4D-4CEF-9DBD-A887896E92B4}"/>
    <cellStyle name="Comma 3 48 3 5" xfId="5644" xr:uid="{585B2450-E9E0-479E-9419-5D542C51EB38}"/>
    <cellStyle name="Comma 3 48 3 6" xfId="9583" xr:uid="{B7631492-9DFC-42ED-A3BB-2CC9B41FABF8}"/>
    <cellStyle name="Comma 3 48 4" xfId="1422" xr:uid="{00000000-0005-0000-0000-0000A7070000}"/>
    <cellStyle name="Comma 3 48 4 2" xfId="3666" xr:uid="{00000000-0005-0000-0000-0000A8070000}"/>
    <cellStyle name="Comma 3 48 4 2 2" xfId="7808" xr:uid="{C65C2665-E2E6-4843-8A3F-BC622E3786A7}"/>
    <cellStyle name="Comma 3 48 4 2 3" xfId="11747" xr:uid="{918D45D4-3297-45D2-9727-4DA6E15C70F7}"/>
    <cellStyle name="Comma 3 48 4 3" xfId="5848" xr:uid="{154D9633-194F-497D-A1C6-39BC3A8706CD}"/>
    <cellStyle name="Comma 3 48 4 4" xfId="9787" xr:uid="{D187B320-C0AA-43B4-960D-ED924FD1482A}"/>
    <cellStyle name="Comma 3 48 5" xfId="2208" xr:uid="{00000000-0005-0000-0000-0000A9070000}"/>
    <cellStyle name="Comma 3 48 5 2" xfId="4452" xr:uid="{00000000-0005-0000-0000-0000AA070000}"/>
    <cellStyle name="Comma 3 48 5 2 2" xfId="8461" xr:uid="{D2932854-63A5-4D7F-801D-0E4285BF4E9A}"/>
    <cellStyle name="Comma 3 48 5 2 3" xfId="12400" xr:uid="{0AC236AC-21E1-4788-8E00-AD6C6F0547BE}"/>
    <cellStyle name="Comma 3 48 5 3" xfId="6501" xr:uid="{CCB92E33-959B-4484-978B-D93B3F9BC893}"/>
    <cellStyle name="Comma 3 48 5 4" xfId="10440" xr:uid="{7CEE06E8-68F7-4159-9DF6-5ED285E7F2AB}"/>
    <cellStyle name="Comma 3 48 6" xfId="2932" xr:uid="{00000000-0005-0000-0000-0000AB070000}"/>
    <cellStyle name="Comma 3 48 6 2" xfId="7154" xr:uid="{7F645B23-1487-48D8-AD4D-856E439092F0}"/>
    <cellStyle name="Comma 3 48 6 3" xfId="11093" xr:uid="{60612436-83F1-49E2-8B7C-053ECAE8177F}"/>
    <cellStyle name="Comma 3 48 7" xfId="5195" xr:uid="{DDA3388D-151E-4BB2-900E-E7281C8AC105}"/>
    <cellStyle name="Comma 3 48 8" xfId="9134" xr:uid="{FADD7082-8E7B-48D6-97AA-931F9388F1D5}"/>
    <cellStyle name="Comma 3 49" xfId="143" xr:uid="{00000000-0005-0000-0000-0000AC070000}"/>
    <cellStyle name="Comma 3 49 2" xfId="955" xr:uid="{00000000-0005-0000-0000-0000AD070000}"/>
    <cellStyle name="Comma 3 49 2 2" xfId="1743" xr:uid="{00000000-0005-0000-0000-0000AE070000}"/>
    <cellStyle name="Comma 3 49 2 2 2" xfId="3987" xr:uid="{00000000-0005-0000-0000-0000AF070000}"/>
    <cellStyle name="Comma 3 49 2 2 2 2" xfId="8014" xr:uid="{9D94B97D-7381-4E3B-92ED-F48CD9A44CF5}"/>
    <cellStyle name="Comma 3 49 2 2 2 3" xfId="11953" xr:uid="{CC040A7E-C767-4311-A383-6864799E1A2E}"/>
    <cellStyle name="Comma 3 49 2 2 3" xfId="6054" xr:uid="{2D6557F1-863D-4E1F-8B27-D8D355CE95C7}"/>
    <cellStyle name="Comma 3 49 2 2 4" xfId="9993" xr:uid="{A7BCB7E6-2003-42A3-9CD8-03C451FA8133}"/>
    <cellStyle name="Comma 3 49 2 3" xfId="2467" xr:uid="{00000000-0005-0000-0000-0000B0070000}"/>
    <cellStyle name="Comma 3 49 2 3 2" xfId="4711" xr:uid="{00000000-0005-0000-0000-0000B1070000}"/>
    <cellStyle name="Comma 3 49 2 3 2 2" xfId="8667" xr:uid="{0B6B9BFD-1306-4F41-9FE8-3B48A552D659}"/>
    <cellStyle name="Comma 3 49 2 3 2 3" xfId="12606" xr:uid="{9ED65458-1C4C-401A-AFF0-9905DFBE7D9A}"/>
    <cellStyle name="Comma 3 49 2 3 3" xfId="6707" xr:uid="{DE85F98E-41AA-448F-80A9-93F76A7A265C}"/>
    <cellStyle name="Comma 3 49 2 3 4" xfId="10646" xr:uid="{A75A8643-5736-4B15-B6BF-72711CB8E3D3}"/>
    <cellStyle name="Comma 3 49 2 4" xfId="3201" xr:uid="{00000000-0005-0000-0000-0000B2070000}"/>
    <cellStyle name="Comma 3 49 2 4 2" xfId="7361" xr:uid="{5BF2FA29-7066-4AD2-A6C8-C308751AEF1E}"/>
    <cellStyle name="Comma 3 49 2 4 3" xfId="11300" xr:uid="{A3D5ABF2-7F0D-4C8C-94CA-049B0988E12B}"/>
    <cellStyle name="Comma 3 49 2 5" xfId="5401" xr:uid="{42A38659-E098-4865-85E2-574A9595013F}"/>
    <cellStyle name="Comma 3 49 2 6" xfId="9340" xr:uid="{6A145D0D-D528-41B3-8B1A-79BE6DBDB88F}"/>
    <cellStyle name="Comma 3 49 3" xfId="1208" xr:uid="{00000000-0005-0000-0000-0000B3070000}"/>
    <cellStyle name="Comma 3 49 3 2" xfId="1995" xr:uid="{00000000-0005-0000-0000-0000B4070000}"/>
    <cellStyle name="Comma 3 49 3 2 2" xfId="4239" xr:uid="{00000000-0005-0000-0000-0000B5070000}"/>
    <cellStyle name="Comma 3 49 3 2 2 2" xfId="8258" xr:uid="{42AF52F3-D8F2-4349-A7A7-46DDDA60AA95}"/>
    <cellStyle name="Comma 3 49 3 2 2 3" xfId="12197" xr:uid="{7E329823-D12D-472A-BECC-EA00DFA7C200}"/>
    <cellStyle name="Comma 3 49 3 2 3" xfId="6298" xr:uid="{81E87DB2-F985-4BE5-B62C-7C0B2082A4D5}"/>
    <cellStyle name="Comma 3 49 3 2 4" xfId="10237" xr:uid="{2BFFC54A-40D0-4E6F-AF7A-06DBBCF8FD16}"/>
    <cellStyle name="Comma 3 49 3 3" xfId="2719" xr:uid="{00000000-0005-0000-0000-0000B6070000}"/>
    <cellStyle name="Comma 3 49 3 3 2" xfId="4963" xr:uid="{00000000-0005-0000-0000-0000B7070000}"/>
    <cellStyle name="Comma 3 49 3 3 2 2" xfId="8911" xr:uid="{0A5C645F-AE91-4E90-B671-C719857E964A}"/>
    <cellStyle name="Comma 3 49 3 3 2 3" xfId="12850" xr:uid="{6C0F5309-BE74-418C-BCDD-F68751551028}"/>
    <cellStyle name="Comma 3 49 3 3 3" xfId="6951" xr:uid="{03273A1D-C9C0-447F-B32E-258521692974}"/>
    <cellStyle name="Comma 3 49 3 3 4" xfId="10890" xr:uid="{444DB314-81B7-496F-A981-85BDFFE2B636}"/>
    <cellStyle name="Comma 3 49 3 4" xfId="3453" xr:uid="{00000000-0005-0000-0000-0000B8070000}"/>
    <cellStyle name="Comma 3 49 3 4 2" xfId="7605" xr:uid="{B6DBF2EB-831B-4E34-968B-3B65EBB9059E}"/>
    <cellStyle name="Comma 3 49 3 4 3" xfId="11544" xr:uid="{5A1DAEC8-5450-4B79-A9E3-D8F30530F5A1}"/>
    <cellStyle name="Comma 3 49 3 5" xfId="5645" xr:uid="{782E8091-0C5B-49F9-BC84-096BFD8CC33B}"/>
    <cellStyle name="Comma 3 49 3 6" xfId="9584" xr:uid="{87481BA5-7C55-4143-8686-72B4CA252EAF}"/>
    <cellStyle name="Comma 3 49 4" xfId="1423" xr:uid="{00000000-0005-0000-0000-0000B9070000}"/>
    <cellStyle name="Comma 3 49 4 2" xfId="3667" xr:uid="{00000000-0005-0000-0000-0000BA070000}"/>
    <cellStyle name="Comma 3 49 4 2 2" xfId="7809" xr:uid="{58EF2EAD-9ABA-4CBA-ABDC-7850E2952F01}"/>
    <cellStyle name="Comma 3 49 4 2 3" xfId="11748" xr:uid="{1E60EEDC-2B3D-4A7D-BE12-CDE8B192347D}"/>
    <cellStyle name="Comma 3 49 4 3" xfId="5849" xr:uid="{0FA9EFB2-AEE1-4D25-A708-683A3DB88F37}"/>
    <cellStyle name="Comma 3 49 4 4" xfId="9788" xr:uid="{B5BE8FB7-5286-4363-B450-7DACD7003BEA}"/>
    <cellStyle name="Comma 3 49 5" xfId="2209" xr:uid="{00000000-0005-0000-0000-0000BB070000}"/>
    <cellStyle name="Comma 3 49 5 2" xfId="4453" xr:uid="{00000000-0005-0000-0000-0000BC070000}"/>
    <cellStyle name="Comma 3 49 5 2 2" xfId="8462" xr:uid="{7AB3A1ED-6075-4BD0-9464-DA4C72FCD38F}"/>
    <cellStyle name="Comma 3 49 5 2 3" xfId="12401" xr:uid="{B1E806B0-F783-4748-9AB8-6CF7E185A19F}"/>
    <cellStyle name="Comma 3 49 5 3" xfId="6502" xr:uid="{B78F30A7-35D6-4CD3-8848-BF57F801EBFE}"/>
    <cellStyle name="Comma 3 49 5 4" xfId="10441" xr:uid="{7775674E-31FF-441C-A1A8-C7A7E6787F00}"/>
    <cellStyle name="Comma 3 49 6" xfId="2933" xr:uid="{00000000-0005-0000-0000-0000BD070000}"/>
    <cellStyle name="Comma 3 49 6 2" xfId="7155" xr:uid="{166926AF-6A78-4080-84BC-6AAE095E26DF}"/>
    <cellStyle name="Comma 3 49 6 3" xfId="11094" xr:uid="{F072BD67-F93C-4B81-9259-6992D33FEE64}"/>
    <cellStyle name="Comma 3 49 7" xfId="5196" xr:uid="{FCF2D05D-D04E-4CC5-BC3C-BDAE4A9AD2CD}"/>
    <cellStyle name="Comma 3 49 8" xfId="9135" xr:uid="{6DF666EA-502B-4E9A-A566-DF3BDE37C724}"/>
    <cellStyle name="Comma 3 5" xfId="144" xr:uid="{00000000-0005-0000-0000-0000BE070000}"/>
    <cellStyle name="Comma 3 5 2" xfId="956" xr:uid="{00000000-0005-0000-0000-0000BF070000}"/>
    <cellStyle name="Comma 3 5 2 2" xfId="1744" xr:uid="{00000000-0005-0000-0000-0000C0070000}"/>
    <cellStyle name="Comma 3 5 2 2 2" xfId="3988" xr:uid="{00000000-0005-0000-0000-0000C1070000}"/>
    <cellStyle name="Comma 3 5 2 2 2 2" xfId="8015" xr:uid="{0116D3D2-47DE-4ABA-BAAE-C8058BB987E5}"/>
    <cellStyle name="Comma 3 5 2 2 2 3" xfId="11954" xr:uid="{B92E3F73-7C18-480C-BA40-CFD009225D58}"/>
    <cellStyle name="Comma 3 5 2 2 3" xfId="6055" xr:uid="{01AC22E0-DF1E-46C3-B0CF-1380F5AB9DFE}"/>
    <cellStyle name="Comma 3 5 2 2 4" xfId="9994" xr:uid="{0ABF9CF6-BBA1-4C94-94A9-A176481045C9}"/>
    <cellStyle name="Comma 3 5 2 3" xfId="2468" xr:uid="{00000000-0005-0000-0000-0000C2070000}"/>
    <cellStyle name="Comma 3 5 2 3 2" xfId="4712" xr:uid="{00000000-0005-0000-0000-0000C3070000}"/>
    <cellStyle name="Comma 3 5 2 3 2 2" xfId="8668" xr:uid="{27C10060-8A2F-4CD1-98E9-13F4F6E5BCD1}"/>
    <cellStyle name="Comma 3 5 2 3 2 3" xfId="12607" xr:uid="{5F469EBA-536D-430B-AFCC-8C698B2E9E11}"/>
    <cellStyle name="Comma 3 5 2 3 3" xfId="6708" xr:uid="{8EA1720C-128F-4D85-86B2-CC30622DA546}"/>
    <cellStyle name="Comma 3 5 2 3 4" xfId="10647" xr:uid="{44910FB3-8E34-4F16-BF5B-3970BF373256}"/>
    <cellStyle name="Comma 3 5 2 4" xfId="3202" xr:uid="{00000000-0005-0000-0000-0000C4070000}"/>
    <cellStyle name="Comma 3 5 2 4 2" xfId="7362" xr:uid="{4DE431C5-9BC0-47F0-984C-60F80400B4FC}"/>
    <cellStyle name="Comma 3 5 2 4 3" xfId="11301" xr:uid="{3BB0321F-0D96-49FD-AC86-40FA3D6B4B4E}"/>
    <cellStyle name="Comma 3 5 2 5" xfId="5402" xr:uid="{ADE84DB7-39D7-4E76-93B2-8BB70B7D8AFE}"/>
    <cellStyle name="Comma 3 5 2 6" xfId="9341" xr:uid="{3D4D182A-9F93-461F-9DAF-45A51100FB5D}"/>
    <cellStyle name="Comma 3 5 3" xfId="1209" xr:uid="{00000000-0005-0000-0000-0000C5070000}"/>
    <cellStyle name="Comma 3 5 3 2" xfId="1996" xr:uid="{00000000-0005-0000-0000-0000C6070000}"/>
    <cellStyle name="Comma 3 5 3 2 2" xfId="4240" xr:uid="{00000000-0005-0000-0000-0000C7070000}"/>
    <cellStyle name="Comma 3 5 3 2 2 2" xfId="8259" xr:uid="{2DCCCD6B-322A-4661-AA0F-1403CB75CFE0}"/>
    <cellStyle name="Comma 3 5 3 2 2 3" xfId="12198" xr:uid="{A1207161-8FC3-4F24-A1E6-59CED1C50419}"/>
    <cellStyle name="Comma 3 5 3 2 3" xfId="6299" xr:uid="{A07E1388-FA8F-4D2D-BBA7-1C8B772EBE61}"/>
    <cellStyle name="Comma 3 5 3 2 4" xfId="10238" xr:uid="{FB565BCA-A72F-4D26-82FD-86E80CB5AFEE}"/>
    <cellStyle name="Comma 3 5 3 3" xfId="2720" xr:uid="{00000000-0005-0000-0000-0000C8070000}"/>
    <cellStyle name="Comma 3 5 3 3 2" xfId="4964" xr:uid="{00000000-0005-0000-0000-0000C9070000}"/>
    <cellStyle name="Comma 3 5 3 3 2 2" xfId="8912" xr:uid="{85DDE6AA-AF9F-42C8-ADD3-0B1EE84940B6}"/>
    <cellStyle name="Comma 3 5 3 3 2 3" xfId="12851" xr:uid="{816552DC-B7CB-4BB4-A85A-E222972667AB}"/>
    <cellStyle name="Comma 3 5 3 3 3" xfId="6952" xr:uid="{AD5B212D-99A9-48D9-9CF7-2289533A3DC6}"/>
    <cellStyle name="Comma 3 5 3 3 4" xfId="10891" xr:uid="{E6225B3E-3264-4253-A28D-ABCB16307B21}"/>
    <cellStyle name="Comma 3 5 3 4" xfId="3454" xr:uid="{00000000-0005-0000-0000-0000CA070000}"/>
    <cellStyle name="Comma 3 5 3 4 2" xfId="7606" xr:uid="{34AE1A3A-08FB-4D33-9F2E-BBE60FDAF193}"/>
    <cellStyle name="Comma 3 5 3 4 3" xfId="11545" xr:uid="{EBEA5036-C9E0-48FA-AD58-CCF4553690C2}"/>
    <cellStyle name="Comma 3 5 3 5" xfId="5646" xr:uid="{4CFC6A3E-77F1-4239-8780-C423E0980DDD}"/>
    <cellStyle name="Comma 3 5 3 6" xfId="9585" xr:uid="{2B03DF20-4562-4409-8F68-9E0747F5EF44}"/>
    <cellStyle name="Comma 3 5 4" xfId="1424" xr:uid="{00000000-0005-0000-0000-0000CB070000}"/>
    <cellStyle name="Comma 3 5 4 2" xfId="3668" xr:uid="{00000000-0005-0000-0000-0000CC070000}"/>
    <cellStyle name="Comma 3 5 4 2 2" xfId="7810" xr:uid="{7A58398C-64E1-4B9A-BBD0-B1DC2730F98E}"/>
    <cellStyle name="Comma 3 5 4 2 3" xfId="11749" xr:uid="{E82039A0-240F-48BA-A22C-7E4ADF2FFAE2}"/>
    <cellStyle name="Comma 3 5 4 3" xfId="5850" xr:uid="{0BC64B60-07EE-47B2-85BB-C5CE89425B89}"/>
    <cellStyle name="Comma 3 5 4 4" xfId="9789" xr:uid="{94853B0C-6DF7-47F1-B49C-86EB9B669EE6}"/>
    <cellStyle name="Comma 3 5 5" xfId="2210" xr:uid="{00000000-0005-0000-0000-0000CD070000}"/>
    <cellStyle name="Comma 3 5 5 2" xfId="4454" xr:uid="{00000000-0005-0000-0000-0000CE070000}"/>
    <cellStyle name="Comma 3 5 5 2 2" xfId="8463" xr:uid="{DC0ACEA2-FE36-4EA1-9AC3-2A295BAE73A9}"/>
    <cellStyle name="Comma 3 5 5 2 3" xfId="12402" xr:uid="{519DE98D-8A0F-4D05-B8FF-DE1948610D85}"/>
    <cellStyle name="Comma 3 5 5 3" xfId="6503" xr:uid="{280B5521-11AB-4720-AD22-821BFCDB2E8A}"/>
    <cellStyle name="Comma 3 5 5 4" xfId="10442" xr:uid="{9896097D-113B-46F3-94C0-B48CADBA4A74}"/>
    <cellStyle name="Comma 3 5 6" xfId="2934" xr:uid="{00000000-0005-0000-0000-0000CF070000}"/>
    <cellStyle name="Comma 3 5 6 2" xfId="7156" xr:uid="{8BE4E677-4590-4883-BE8D-DF32C8AA8E90}"/>
    <cellStyle name="Comma 3 5 6 3" xfId="11095" xr:uid="{73689D2B-4DA6-4037-9E7F-8C16B15B0603}"/>
    <cellStyle name="Comma 3 5 7" xfId="5197" xr:uid="{48EB5C73-78AB-4BA7-9D38-99945852B4AF}"/>
    <cellStyle name="Comma 3 5 8" xfId="9136" xr:uid="{9633512C-A081-45A3-BD2A-7F3F170FA642}"/>
    <cellStyle name="Comma 3 50" xfId="145" xr:uid="{00000000-0005-0000-0000-0000D0070000}"/>
    <cellStyle name="Comma 3 50 2" xfId="957" xr:uid="{00000000-0005-0000-0000-0000D1070000}"/>
    <cellStyle name="Comma 3 50 2 2" xfId="1745" xr:uid="{00000000-0005-0000-0000-0000D2070000}"/>
    <cellStyle name="Comma 3 50 2 2 2" xfId="3989" xr:uid="{00000000-0005-0000-0000-0000D3070000}"/>
    <cellStyle name="Comma 3 50 2 2 2 2" xfId="8016" xr:uid="{11E2C6E9-3382-4B62-AABE-47D128C0CAB1}"/>
    <cellStyle name="Comma 3 50 2 2 2 3" xfId="11955" xr:uid="{27E24C16-5191-4669-B653-77465D75C3BA}"/>
    <cellStyle name="Comma 3 50 2 2 3" xfId="6056" xr:uid="{A717CCCB-7DFF-4F71-B5D2-847E78E440A6}"/>
    <cellStyle name="Comma 3 50 2 2 4" xfId="9995" xr:uid="{FC025049-25A2-4E9F-8A02-2A2033AB3931}"/>
    <cellStyle name="Comma 3 50 2 3" xfId="2469" xr:uid="{00000000-0005-0000-0000-0000D4070000}"/>
    <cellStyle name="Comma 3 50 2 3 2" xfId="4713" xr:uid="{00000000-0005-0000-0000-0000D5070000}"/>
    <cellStyle name="Comma 3 50 2 3 2 2" xfId="8669" xr:uid="{24657B95-87BB-4BE6-A217-C99FEC3C27F0}"/>
    <cellStyle name="Comma 3 50 2 3 2 3" xfId="12608" xr:uid="{A0A07458-F15C-46EE-8221-382F8E451754}"/>
    <cellStyle name="Comma 3 50 2 3 3" xfId="6709" xr:uid="{2063D006-5D6D-40D6-9938-7312DE2703F9}"/>
    <cellStyle name="Comma 3 50 2 3 4" xfId="10648" xr:uid="{B25AA021-29FD-4EF8-B9FB-F0158C3003EC}"/>
    <cellStyle name="Comma 3 50 2 4" xfId="3203" xr:uid="{00000000-0005-0000-0000-0000D6070000}"/>
    <cellStyle name="Comma 3 50 2 4 2" xfId="7363" xr:uid="{318FAFFC-CCDF-432A-A945-9EDDBE20D94F}"/>
    <cellStyle name="Comma 3 50 2 4 3" xfId="11302" xr:uid="{EECA4DCB-F086-4DFA-BE0B-C814491DF05F}"/>
    <cellStyle name="Comma 3 50 2 5" xfId="5403" xr:uid="{60485B67-A90A-4778-9217-9174428E71DE}"/>
    <cellStyle name="Comma 3 50 2 6" xfId="9342" xr:uid="{61811DDB-8866-49DB-817C-15111D735924}"/>
    <cellStyle name="Comma 3 50 3" xfId="1210" xr:uid="{00000000-0005-0000-0000-0000D7070000}"/>
    <cellStyle name="Comma 3 50 3 2" xfId="1997" xr:uid="{00000000-0005-0000-0000-0000D8070000}"/>
    <cellStyle name="Comma 3 50 3 2 2" xfId="4241" xr:uid="{00000000-0005-0000-0000-0000D9070000}"/>
    <cellStyle name="Comma 3 50 3 2 2 2" xfId="8260" xr:uid="{F3CFA9D0-4522-4983-8BF8-82724F18003D}"/>
    <cellStyle name="Comma 3 50 3 2 2 3" xfId="12199" xr:uid="{98FCFE22-F7EA-4BB5-B1FE-FBC3A5552B0B}"/>
    <cellStyle name="Comma 3 50 3 2 3" xfId="6300" xr:uid="{1A719518-EAE2-4B5C-89F8-2C1CE64AD280}"/>
    <cellStyle name="Comma 3 50 3 2 4" xfId="10239" xr:uid="{16DF3A0C-C4CC-47B4-88D6-E4718DC20266}"/>
    <cellStyle name="Comma 3 50 3 3" xfId="2721" xr:uid="{00000000-0005-0000-0000-0000DA070000}"/>
    <cellStyle name="Comma 3 50 3 3 2" xfId="4965" xr:uid="{00000000-0005-0000-0000-0000DB070000}"/>
    <cellStyle name="Comma 3 50 3 3 2 2" xfId="8913" xr:uid="{7509DBD0-D311-4FC8-85AF-271F70E708A4}"/>
    <cellStyle name="Comma 3 50 3 3 2 3" xfId="12852" xr:uid="{40B40094-D689-4FB0-B163-198AD9B54D7C}"/>
    <cellStyle name="Comma 3 50 3 3 3" xfId="6953" xr:uid="{5935A0C2-5C8C-48A8-8697-B9D91F7A91B8}"/>
    <cellStyle name="Comma 3 50 3 3 4" xfId="10892" xr:uid="{E424D5D4-1C29-4A25-AE27-D0ABF8DCD328}"/>
    <cellStyle name="Comma 3 50 3 4" xfId="3455" xr:uid="{00000000-0005-0000-0000-0000DC070000}"/>
    <cellStyle name="Comma 3 50 3 4 2" xfId="7607" xr:uid="{0E8BA113-D7AD-4241-8A41-0E536B854FF8}"/>
    <cellStyle name="Comma 3 50 3 4 3" xfId="11546" xr:uid="{D57D26E7-1193-4DEC-AE14-4A970D490777}"/>
    <cellStyle name="Comma 3 50 3 5" xfId="5647" xr:uid="{849A7823-8CC6-4DB4-9145-EA548AC13842}"/>
    <cellStyle name="Comma 3 50 3 6" xfId="9586" xr:uid="{749220CE-5702-4BB0-BEEF-B269F945E1F6}"/>
    <cellStyle name="Comma 3 50 4" xfId="1425" xr:uid="{00000000-0005-0000-0000-0000DD070000}"/>
    <cellStyle name="Comma 3 50 4 2" xfId="3669" xr:uid="{00000000-0005-0000-0000-0000DE070000}"/>
    <cellStyle name="Comma 3 50 4 2 2" xfId="7811" xr:uid="{913C445D-FB7C-403B-A036-E333DA6F8194}"/>
    <cellStyle name="Comma 3 50 4 2 3" xfId="11750" xr:uid="{270B7280-E6B1-408E-BC3A-5437ECC83797}"/>
    <cellStyle name="Comma 3 50 4 3" xfId="5851" xr:uid="{984DF8DE-2097-4422-9E2A-B9F14E76C54D}"/>
    <cellStyle name="Comma 3 50 4 4" xfId="9790" xr:uid="{BC69A8E7-E6C0-4F94-A222-FFE9B4396B28}"/>
    <cellStyle name="Comma 3 50 5" xfId="2211" xr:uid="{00000000-0005-0000-0000-0000DF070000}"/>
    <cellStyle name="Comma 3 50 5 2" xfId="4455" xr:uid="{00000000-0005-0000-0000-0000E0070000}"/>
    <cellStyle name="Comma 3 50 5 2 2" xfId="8464" xr:uid="{4B8DEB72-BB60-4D87-B5B3-7C6263C1862E}"/>
    <cellStyle name="Comma 3 50 5 2 3" xfId="12403" xr:uid="{073F256E-C749-46B3-AF82-46D6308725EB}"/>
    <cellStyle name="Comma 3 50 5 3" xfId="6504" xr:uid="{CF56E0E8-6021-42C1-A44A-1ECC1E2B70F6}"/>
    <cellStyle name="Comma 3 50 5 4" xfId="10443" xr:uid="{E0B289CA-1F10-4225-A6CD-91EFE320E24F}"/>
    <cellStyle name="Comma 3 50 6" xfId="2935" xr:uid="{00000000-0005-0000-0000-0000E1070000}"/>
    <cellStyle name="Comma 3 50 6 2" xfId="7157" xr:uid="{3D24FB4D-55FD-443D-8D19-933122201BE7}"/>
    <cellStyle name="Comma 3 50 6 3" xfId="11096" xr:uid="{3304C020-D2BA-43FC-87A0-F49D83E20B06}"/>
    <cellStyle name="Comma 3 50 7" xfId="5198" xr:uid="{59364E50-6C6D-437A-92C3-022B2FF2C280}"/>
    <cellStyle name="Comma 3 50 8" xfId="9137" xr:uid="{BFF19C7C-8727-4E95-842B-2C2FD1E18C5A}"/>
    <cellStyle name="Comma 3 51" xfId="146" xr:uid="{00000000-0005-0000-0000-0000E2070000}"/>
    <cellStyle name="Comma 3 51 2" xfId="958" xr:uid="{00000000-0005-0000-0000-0000E3070000}"/>
    <cellStyle name="Comma 3 51 2 2" xfId="1746" xr:uid="{00000000-0005-0000-0000-0000E4070000}"/>
    <cellStyle name="Comma 3 51 2 2 2" xfId="3990" xr:uid="{00000000-0005-0000-0000-0000E5070000}"/>
    <cellStyle name="Comma 3 51 2 2 2 2" xfId="8017" xr:uid="{BDEB2EA2-6CE3-46EA-B1A4-E54BD72E0D7F}"/>
    <cellStyle name="Comma 3 51 2 2 2 3" xfId="11956" xr:uid="{EE99F17C-AF97-4F91-8723-F9F48A4D5460}"/>
    <cellStyle name="Comma 3 51 2 2 3" xfId="6057" xr:uid="{C1AEA48E-DD50-4864-9C0D-DC4DDE54C8CD}"/>
    <cellStyle name="Comma 3 51 2 2 4" xfId="9996" xr:uid="{D89FE0E6-D450-4728-8F2F-40B80C5721C0}"/>
    <cellStyle name="Comma 3 51 2 3" xfId="2470" xr:uid="{00000000-0005-0000-0000-0000E6070000}"/>
    <cellStyle name="Comma 3 51 2 3 2" xfId="4714" xr:uid="{00000000-0005-0000-0000-0000E7070000}"/>
    <cellStyle name="Comma 3 51 2 3 2 2" xfId="8670" xr:uid="{3A7E5839-D3CF-45BC-AB8E-5808298BC76F}"/>
    <cellStyle name="Comma 3 51 2 3 2 3" xfId="12609" xr:uid="{4AA3101F-615D-40BC-B717-181AD7CAB5B5}"/>
    <cellStyle name="Comma 3 51 2 3 3" xfId="6710" xr:uid="{091B0313-62EC-4F66-BF7D-3F9D53EF3751}"/>
    <cellStyle name="Comma 3 51 2 3 4" xfId="10649" xr:uid="{323F93D7-CAB7-46A4-AF81-B814C3C54F97}"/>
    <cellStyle name="Comma 3 51 2 4" xfId="3204" xr:uid="{00000000-0005-0000-0000-0000E8070000}"/>
    <cellStyle name="Comma 3 51 2 4 2" xfId="7364" xr:uid="{016E368B-0F4D-4440-B32F-CA80CA118DF4}"/>
    <cellStyle name="Comma 3 51 2 4 3" xfId="11303" xr:uid="{4202AA24-8657-4A85-B5C8-F067B49383A1}"/>
    <cellStyle name="Comma 3 51 2 5" xfId="5404" xr:uid="{2C583605-FB7E-4D7E-8183-F9BE5DF65CDB}"/>
    <cellStyle name="Comma 3 51 2 6" xfId="9343" xr:uid="{16994142-58BF-49B5-81BF-9AFDA8F9E2EB}"/>
    <cellStyle name="Comma 3 51 3" xfId="1211" xr:uid="{00000000-0005-0000-0000-0000E9070000}"/>
    <cellStyle name="Comma 3 51 3 2" xfId="1998" xr:uid="{00000000-0005-0000-0000-0000EA070000}"/>
    <cellStyle name="Comma 3 51 3 2 2" xfId="4242" xr:uid="{00000000-0005-0000-0000-0000EB070000}"/>
    <cellStyle name="Comma 3 51 3 2 2 2" xfId="8261" xr:uid="{BED55127-F19F-4294-B3D4-10C3CF8F6528}"/>
    <cellStyle name="Comma 3 51 3 2 2 3" xfId="12200" xr:uid="{1BC70474-B8C8-457B-9E1C-A2B31ABD0933}"/>
    <cellStyle name="Comma 3 51 3 2 3" xfId="6301" xr:uid="{7B88E3F4-12C8-42FE-B367-DD4F42A68C82}"/>
    <cellStyle name="Comma 3 51 3 2 4" xfId="10240" xr:uid="{0F87D8E2-7101-4A4E-BD6F-A9EAC2AEAAB7}"/>
    <cellStyle name="Comma 3 51 3 3" xfId="2722" xr:uid="{00000000-0005-0000-0000-0000EC070000}"/>
    <cellStyle name="Comma 3 51 3 3 2" xfId="4966" xr:uid="{00000000-0005-0000-0000-0000ED070000}"/>
    <cellStyle name="Comma 3 51 3 3 2 2" xfId="8914" xr:uid="{1B3A65FF-473F-4EBA-9292-8B977823B3AC}"/>
    <cellStyle name="Comma 3 51 3 3 2 3" xfId="12853" xr:uid="{49945BD7-7B33-4F98-9CAD-1EE889CA7A3E}"/>
    <cellStyle name="Comma 3 51 3 3 3" xfId="6954" xr:uid="{FE7806E5-41D6-4E63-A33F-4DFE814E4840}"/>
    <cellStyle name="Comma 3 51 3 3 4" xfId="10893" xr:uid="{6BF155BB-C1BF-49CD-A85D-1275ACF4680D}"/>
    <cellStyle name="Comma 3 51 3 4" xfId="3456" xr:uid="{00000000-0005-0000-0000-0000EE070000}"/>
    <cellStyle name="Comma 3 51 3 4 2" xfId="7608" xr:uid="{57EAFC78-1AF5-4AB9-ABD3-82B0E53D120F}"/>
    <cellStyle name="Comma 3 51 3 4 3" xfId="11547" xr:uid="{AEE66B3F-69C4-41A0-88E3-683661FFDDCF}"/>
    <cellStyle name="Comma 3 51 3 5" xfId="5648" xr:uid="{E3D7737F-A109-469E-A673-1F88974D43AE}"/>
    <cellStyle name="Comma 3 51 3 6" xfId="9587" xr:uid="{8A55BBAC-FB80-481F-AC5E-88A53B808D1A}"/>
    <cellStyle name="Comma 3 51 4" xfId="1426" xr:uid="{00000000-0005-0000-0000-0000EF070000}"/>
    <cellStyle name="Comma 3 51 4 2" xfId="3670" xr:uid="{00000000-0005-0000-0000-0000F0070000}"/>
    <cellStyle name="Comma 3 51 4 2 2" xfId="7812" xr:uid="{1268E1A9-8DDD-4176-A198-CC9AD3BE6362}"/>
    <cellStyle name="Comma 3 51 4 2 3" xfId="11751" xr:uid="{EA3B5E60-D987-4C8A-9423-A035EC1F8C84}"/>
    <cellStyle name="Comma 3 51 4 3" xfId="5852" xr:uid="{A8BF5619-B98F-4E2C-910E-3D6A77E6C792}"/>
    <cellStyle name="Comma 3 51 4 4" xfId="9791" xr:uid="{A4D5A7DE-C296-449F-A521-778F6FFF9373}"/>
    <cellStyle name="Comma 3 51 5" xfId="2212" xr:uid="{00000000-0005-0000-0000-0000F1070000}"/>
    <cellStyle name="Comma 3 51 5 2" xfId="4456" xr:uid="{00000000-0005-0000-0000-0000F2070000}"/>
    <cellStyle name="Comma 3 51 5 2 2" xfId="8465" xr:uid="{F96D8026-CEF7-4E20-B650-9002C85E86A1}"/>
    <cellStyle name="Comma 3 51 5 2 3" xfId="12404" xr:uid="{23E97118-3B21-46BF-B493-1D719D3690B3}"/>
    <cellStyle name="Comma 3 51 5 3" xfId="6505" xr:uid="{7FE05A81-9413-42B5-9170-05F1ED81DD74}"/>
    <cellStyle name="Comma 3 51 5 4" xfId="10444" xr:uid="{92195DA3-7A6A-4B61-845A-7411DA989FA8}"/>
    <cellStyle name="Comma 3 51 6" xfId="2936" xr:uid="{00000000-0005-0000-0000-0000F3070000}"/>
    <cellStyle name="Comma 3 51 6 2" xfId="7158" xr:uid="{AE65C814-F155-4AB2-94D6-D71E9E3CDD44}"/>
    <cellStyle name="Comma 3 51 6 3" xfId="11097" xr:uid="{7020C7D0-1028-44AB-90F5-E1439D947CF4}"/>
    <cellStyle name="Comma 3 51 7" xfId="5199" xr:uid="{1E134474-8A9C-4D64-AFBC-82E0D213F168}"/>
    <cellStyle name="Comma 3 51 8" xfId="9138" xr:uid="{27667826-836C-43F8-9568-131B437CFEA0}"/>
    <cellStyle name="Comma 3 52" xfId="147" xr:uid="{00000000-0005-0000-0000-0000F4070000}"/>
    <cellStyle name="Comma 3 52 2" xfId="959" xr:uid="{00000000-0005-0000-0000-0000F5070000}"/>
    <cellStyle name="Comma 3 52 2 2" xfId="1747" xr:uid="{00000000-0005-0000-0000-0000F6070000}"/>
    <cellStyle name="Comma 3 52 2 2 2" xfId="3991" xr:uid="{00000000-0005-0000-0000-0000F7070000}"/>
    <cellStyle name="Comma 3 52 2 2 2 2" xfId="8018" xr:uid="{C22EFFBD-2052-4CD6-8C6D-9816C3825AD9}"/>
    <cellStyle name="Comma 3 52 2 2 2 3" xfId="11957" xr:uid="{D3C4B0F8-5C20-415E-91B5-C19898524680}"/>
    <cellStyle name="Comma 3 52 2 2 3" xfId="6058" xr:uid="{F8014703-54C3-420D-85DE-6B22F18C4231}"/>
    <cellStyle name="Comma 3 52 2 2 4" xfId="9997" xr:uid="{54B1B523-1A4C-4148-A854-B07FE1EEBFF5}"/>
    <cellStyle name="Comma 3 52 2 3" xfId="2471" xr:uid="{00000000-0005-0000-0000-0000F8070000}"/>
    <cellStyle name="Comma 3 52 2 3 2" xfId="4715" xr:uid="{00000000-0005-0000-0000-0000F9070000}"/>
    <cellStyle name="Comma 3 52 2 3 2 2" xfId="8671" xr:uid="{B62A259F-B0CD-490A-9A9F-366ED6BD4957}"/>
    <cellStyle name="Comma 3 52 2 3 2 3" xfId="12610" xr:uid="{24278F39-DC79-43F7-9406-84C96AB09C14}"/>
    <cellStyle name="Comma 3 52 2 3 3" xfId="6711" xr:uid="{A2B25291-53F8-4314-8C28-22AC4ACD4255}"/>
    <cellStyle name="Comma 3 52 2 3 4" xfId="10650" xr:uid="{56DD887B-132B-48AA-9A49-87AB83BB359C}"/>
    <cellStyle name="Comma 3 52 2 4" xfId="3205" xr:uid="{00000000-0005-0000-0000-0000FA070000}"/>
    <cellStyle name="Comma 3 52 2 4 2" xfId="7365" xr:uid="{46BD9D6C-6A41-46C3-B233-BB70C6BFAD54}"/>
    <cellStyle name="Comma 3 52 2 4 3" xfId="11304" xr:uid="{6A56DBA5-A1DE-4F44-BCF7-1A55FA6DF320}"/>
    <cellStyle name="Comma 3 52 2 5" xfId="5405" xr:uid="{B5CF75BC-F155-4B79-B353-6BCFE3EB9B91}"/>
    <cellStyle name="Comma 3 52 2 6" xfId="9344" xr:uid="{286DD54E-5519-44FF-A009-6C84073FD286}"/>
    <cellStyle name="Comma 3 52 3" xfId="1212" xr:uid="{00000000-0005-0000-0000-0000FB070000}"/>
    <cellStyle name="Comma 3 52 3 2" xfId="1999" xr:uid="{00000000-0005-0000-0000-0000FC070000}"/>
    <cellStyle name="Comma 3 52 3 2 2" xfId="4243" xr:uid="{00000000-0005-0000-0000-0000FD070000}"/>
    <cellStyle name="Comma 3 52 3 2 2 2" xfId="8262" xr:uid="{468F9683-8BF5-4B91-9F4A-765F07FA6890}"/>
    <cellStyle name="Comma 3 52 3 2 2 3" xfId="12201" xr:uid="{C28A3EC8-B056-47DE-9073-066C3BFDED6E}"/>
    <cellStyle name="Comma 3 52 3 2 3" xfId="6302" xr:uid="{1477F068-A66E-4B55-8B31-38B33A56E209}"/>
    <cellStyle name="Comma 3 52 3 2 4" xfId="10241" xr:uid="{6156F37B-FBF9-44D2-A4B7-79D64FBAEBC1}"/>
    <cellStyle name="Comma 3 52 3 3" xfId="2723" xr:uid="{00000000-0005-0000-0000-0000FE070000}"/>
    <cellStyle name="Comma 3 52 3 3 2" xfId="4967" xr:uid="{00000000-0005-0000-0000-0000FF070000}"/>
    <cellStyle name="Comma 3 52 3 3 2 2" xfId="8915" xr:uid="{39095C35-7735-4BFE-B263-7B6E2C458274}"/>
    <cellStyle name="Comma 3 52 3 3 2 3" xfId="12854" xr:uid="{A6D565BC-63AF-4E2F-8CC2-118AB7D94D7D}"/>
    <cellStyle name="Comma 3 52 3 3 3" xfId="6955" xr:uid="{BEC1366B-CD06-43C1-A6EA-52A5B5BECE29}"/>
    <cellStyle name="Comma 3 52 3 3 4" xfId="10894" xr:uid="{359021FB-120C-4053-9983-1C8AC3AF92E3}"/>
    <cellStyle name="Comma 3 52 3 4" xfId="3457" xr:uid="{00000000-0005-0000-0000-000000080000}"/>
    <cellStyle name="Comma 3 52 3 4 2" xfId="7609" xr:uid="{69A582E6-27F5-4214-AD84-D3C3C835D4B9}"/>
    <cellStyle name="Comma 3 52 3 4 3" xfId="11548" xr:uid="{152960CD-938C-4802-93E9-1119495A435C}"/>
    <cellStyle name="Comma 3 52 3 5" xfId="5649" xr:uid="{098B7F6F-8F28-432D-A443-B64C77F5321A}"/>
    <cellStyle name="Comma 3 52 3 6" xfId="9588" xr:uid="{0FBA51B5-6828-4029-A712-56D0F59C28D8}"/>
    <cellStyle name="Comma 3 52 4" xfId="1427" xr:uid="{00000000-0005-0000-0000-000001080000}"/>
    <cellStyle name="Comma 3 52 4 2" xfId="3671" xr:uid="{00000000-0005-0000-0000-000002080000}"/>
    <cellStyle name="Comma 3 52 4 2 2" xfId="7813" xr:uid="{0AE47327-71C0-439D-A207-95076F31F8B9}"/>
    <cellStyle name="Comma 3 52 4 2 3" xfId="11752" xr:uid="{3673326C-2FF4-49D9-BE67-0DC382E2AF23}"/>
    <cellStyle name="Comma 3 52 4 3" xfId="5853" xr:uid="{77B2E633-7E13-4D68-B866-8E28510EF023}"/>
    <cellStyle name="Comma 3 52 4 4" xfId="9792" xr:uid="{E6710188-D3BC-48AA-B19A-35BE585CE7F3}"/>
    <cellStyle name="Comma 3 52 5" xfId="2213" xr:uid="{00000000-0005-0000-0000-000003080000}"/>
    <cellStyle name="Comma 3 52 5 2" xfId="4457" xr:uid="{00000000-0005-0000-0000-000004080000}"/>
    <cellStyle name="Comma 3 52 5 2 2" xfId="8466" xr:uid="{995C8A84-3D46-479B-B9BA-463B90385676}"/>
    <cellStyle name="Comma 3 52 5 2 3" xfId="12405" xr:uid="{A4A59D31-777F-440E-9F0E-9850A00D823C}"/>
    <cellStyle name="Comma 3 52 5 3" xfId="6506" xr:uid="{0D5B6FC2-7A84-4C4C-BFDD-9005B7963A55}"/>
    <cellStyle name="Comma 3 52 5 4" xfId="10445" xr:uid="{05E41102-39A3-477A-B34C-AFDB50C255D2}"/>
    <cellStyle name="Comma 3 52 6" xfId="2937" xr:uid="{00000000-0005-0000-0000-000005080000}"/>
    <cellStyle name="Comma 3 52 6 2" xfId="7159" xr:uid="{C23CC4A9-C262-4FD2-89B0-11A5CFAB3389}"/>
    <cellStyle name="Comma 3 52 6 3" xfId="11098" xr:uid="{B6899AF8-326B-4DBB-9656-BE7B50DC1AD1}"/>
    <cellStyle name="Comma 3 52 7" xfId="5200" xr:uid="{4534390A-48D4-4318-AD64-83AB92F29F42}"/>
    <cellStyle name="Comma 3 52 8" xfId="9139" xr:uid="{A66B8555-73F8-4A71-B8E7-5EBFAADB6C52}"/>
    <cellStyle name="Comma 3 53" xfId="148" xr:uid="{00000000-0005-0000-0000-000006080000}"/>
    <cellStyle name="Comma 3 53 2" xfId="960" xr:uid="{00000000-0005-0000-0000-000007080000}"/>
    <cellStyle name="Comma 3 53 2 2" xfId="1748" xr:uid="{00000000-0005-0000-0000-000008080000}"/>
    <cellStyle name="Comma 3 53 2 2 2" xfId="3992" xr:uid="{00000000-0005-0000-0000-000009080000}"/>
    <cellStyle name="Comma 3 53 2 2 2 2" xfId="8019" xr:uid="{E79A0E66-C295-4E19-B7C9-96C783F9852D}"/>
    <cellStyle name="Comma 3 53 2 2 2 3" xfId="11958" xr:uid="{BE858F6A-0EF4-4A39-8813-7D8AAD24BBFF}"/>
    <cellStyle name="Comma 3 53 2 2 3" xfId="6059" xr:uid="{0A8E3C7A-CBE4-4C18-80B9-A6D8880B7B0A}"/>
    <cellStyle name="Comma 3 53 2 2 4" xfId="9998" xr:uid="{0F423D3D-C542-485E-A112-50791E99C462}"/>
    <cellStyle name="Comma 3 53 2 3" xfId="2472" xr:uid="{00000000-0005-0000-0000-00000A080000}"/>
    <cellStyle name="Comma 3 53 2 3 2" xfId="4716" xr:uid="{00000000-0005-0000-0000-00000B080000}"/>
    <cellStyle name="Comma 3 53 2 3 2 2" xfId="8672" xr:uid="{411FC20C-AA21-4D0C-AC78-157AB54EC149}"/>
    <cellStyle name="Comma 3 53 2 3 2 3" xfId="12611" xr:uid="{B821E0ED-680C-48ED-880C-E93B1B674CFE}"/>
    <cellStyle name="Comma 3 53 2 3 3" xfId="6712" xr:uid="{C0ABE62F-823F-4BEE-80CA-EEB789C6DD46}"/>
    <cellStyle name="Comma 3 53 2 3 4" xfId="10651" xr:uid="{41286147-650A-4C8F-A850-67515FAD28DE}"/>
    <cellStyle name="Comma 3 53 2 4" xfId="3206" xr:uid="{00000000-0005-0000-0000-00000C080000}"/>
    <cellStyle name="Comma 3 53 2 4 2" xfId="7366" xr:uid="{0E771DE5-78E6-490D-A9D5-5C4D18945692}"/>
    <cellStyle name="Comma 3 53 2 4 3" xfId="11305" xr:uid="{9B622661-9465-43E6-920E-56DAD0985CE7}"/>
    <cellStyle name="Comma 3 53 2 5" xfId="5406" xr:uid="{72DF0E8B-840C-44F2-8B02-F24B6E720672}"/>
    <cellStyle name="Comma 3 53 2 6" xfId="9345" xr:uid="{4AD1045C-6076-4C8D-AD94-4CDF1914D48C}"/>
    <cellStyle name="Comma 3 53 3" xfId="1213" xr:uid="{00000000-0005-0000-0000-00000D080000}"/>
    <cellStyle name="Comma 3 53 3 2" xfId="2000" xr:uid="{00000000-0005-0000-0000-00000E080000}"/>
    <cellStyle name="Comma 3 53 3 2 2" xfId="4244" xr:uid="{00000000-0005-0000-0000-00000F080000}"/>
    <cellStyle name="Comma 3 53 3 2 2 2" xfId="8263" xr:uid="{C18C0A97-E2C7-4B19-AC07-15FC3C423662}"/>
    <cellStyle name="Comma 3 53 3 2 2 3" xfId="12202" xr:uid="{14C2C455-A767-4CB9-9B4F-21938E46F839}"/>
    <cellStyle name="Comma 3 53 3 2 3" xfId="6303" xr:uid="{7F008EF1-0CA0-48E5-B38E-1ABF2256EF2F}"/>
    <cellStyle name="Comma 3 53 3 2 4" xfId="10242" xr:uid="{D1A7E305-69CC-4709-8DD4-1F8E15589EC0}"/>
    <cellStyle name="Comma 3 53 3 3" xfId="2724" xr:uid="{00000000-0005-0000-0000-000010080000}"/>
    <cellStyle name="Comma 3 53 3 3 2" xfId="4968" xr:uid="{00000000-0005-0000-0000-000011080000}"/>
    <cellStyle name="Comma 3 53 3 3 2 2" xfId="8916" xr:uid="{935ABCD3-3892-482E-B494-5AC5C6A6106B}"/>
    <cellStyle name="Comma 3 53 3 3 2 3" xfId="12855" xr:uid="{36C5381E-CB8F-4A20-B267-6B29664D715F}"/>
    <cellStyle name="Comma 3 53 3 3 3" xfId="6956" xr:uid="{CE904BD3-3188-4086-9F9E-DC6159433A2E}"/>
    <cellStyle name="Comma 3 53 3 3 4" xfId="10895" xr:uid="{F7991EF9-BCF5-409E-A8EE-EB3DE82EE71E}"/>
    <cellStyle name="Comma 3 53 3 4" xfId="3458" xr:uid="{00000000-0005-0000-0000-000012080000}"/>
    <cellStyle name="Comma 3 53 3 4 2" xfId="7610" xr:uid="{8C171A1F-17C8-43E7-AB6B-CB7B65ACDB74}"/>
    <cellStyle name="Comma 3 53 3 4 3" xfId="11549" xr:uid="{C6CA683D-33A0-4E6C-99D7-B4433ED33AC0}"/>
    <cellStyle name="Comma 3 53 3 5" xfId="5650" xr:uid="{28A6E799-2FFC-4380-8220-68B46398923B}"/>
    <cellStyle name="Comma 3 53 3 6" xfId="9589" xr:uid="{ED839A46-1CF1-40E8-A69A-84E79533C38C}"/>
    <cellStyle name="Comma 3 53 4" xfId="1428" xr:uid="{00000000-0005-0000-0000-000013080000}"/>
    <cellStyle name="Comma 3 53 4 2" xfId="3672" xr:uid="{00000000-0005-0000-0000-000014080000}"/>
    <cellStyle name="Comma 3 53 4 2 2" xfId="7814" xr:uid="{A63BE842-D952-4FEF-9742-1E765DD40EDE}"/>
    <cellStyle name="Comma 3 53 4 2 3" xfId="11753" xr:uid="{7141740C-C7A8-4B6D-9DB8-8DB42EC0E0AC}"/>
    <cellStyle name="Comma 3 53 4 3" xfId="5854" xr:uid="{C0B663E6-3AEC-4BBE-AA45-C12869DB5A80}"/>
    <cellStyle name="Comma 3 53 4 4" xfId="9793" xr:uid="{077E0A3D-60E0-4266-8D31-67014B09E898}"/>
    <cellStyle name="Comma 3 53 5" xfId="2214" xr:uid="{00000000-0005-0000-0000-000015080000}"/>
    <cellStyle name="Comma 3 53 5 2" xfId="4458" xr:uid="{00000000-0005-0000-0000-000016080000}"/>
    <cellStyle name="Comma 3 53 5 2 2" xfId="8467" xr:uid="{8AB1F3DA-7378-4B19-A47E-21D2D4AA8846}"/>
    <cellStyle name="Comma 3 53 5 2 3" xfId="12406" xr:uid="{72005EF8-1893-454D-BD52-71AB6CB250FA}"/>
    <cellStyle name="Comma 3 53 5 3" xfId="6507" xr:uid="{3121D7A9-F44F-4516-822E-D104DFBACD83}"/>
    <cellStyle name="Comma 3 53 5 4" xfId="10446" xr:uid="{DF889D0F-3C42-4713-BFDA-016A0F845628}"/>
    <cellStyle name="Comma 3 53 6" xfId="2938" xr:uid="{00000000-0005-0000-0000-000017080000}"/>
    <cellStyle name="Comma 3 53 6 2" xfId="7160" xr:uid="{530A162B-3E64-45D7-AA83-74249C1E7D84}"/>
    <cellStyle name="Comma 3 53 6 3" xfId="11099" xr:uid="{1DC51444-0E86-45E9-84D7-839E78B7D9C0}"/>
    <cellStyle name="Comma 3 53 7" xfId="5201" xr:uid="{6E7EB39C-EE8E-4EFC-837B-25E3D12A4E59}"/>
    <cellStyle name="Comma 3 53 8" xfId="9140" xr:uid="{41B09EA1-F806-497D-A1ED-ADA54E985862}"/>
    <cellStyle name="Comma 3 54" xfId="100" xr:uid="{00000000-0005-0000-0000-000018080000}"/>
    <cellStyle name="Comma 3 54 2" xfId="912" xr:uid="{00000000-0005-0000-0000-000019080000}"/>
    <cellStyle name="Comma 3 54 2 2" xfId="1700" xr:uid="{00000000-0005-0000-0000-00001A080000}"/>
    <cellStyle name="Comma 3 54 2 2 2" xfId="3944" xr:uid="{00000000-0005-0000-0000-00001B080000}"/>
    <cellStyle name="Comma 3 54 2 2 2 2" xfId="7971" xr:uid="{2F3234E7-E9D7-4419-B67C-35CDAD5DC5E0}"/>
    <cellStyle name="Comma 3 54 2 2 2 3" xfId="11910" xr:uid="{261922E3-66C7-4F69-9B3E-1441DE3E017D}"/>
    <cellStyle name="Comma 3 54 2 2 3" xfId="6011" xr:uid="{331847CB-0127-4DAE-B556-017CAFD76B68}"/>
    <cellStyle name="Comma 3 54 2 2 4" xfId="9950" xr:uid="{CBD8D837-8A42-4048-AB21-E591B218A696}"/>
    <cellStyle name="Comma 3 54 2 3" xfId="2424" xr:uid="{00000000-0005-0000-0000-00001C080000}"/>
    <cellStyle name="Comma 3 54 2 3 2" xfId="4668" xr:uid="{00000000-0005-0000-0000-00001D080000}"/>
    <cellStyle name="Comma 3 54 2 3 2 2" xfId="8624" xr:uid="{B61C2930-1973-49CE-868A-2A3AA23845A2}"/>
    <cellStyle name="Comma 3 54 2 3 2 3" xfId="12563" xr:uid="{2DE9E037-09CB-49E3-BBA8-A2CEB16BBC23}"/>
    <cellStyle name="Comma 3 54 2 3 3" xfId="6664" xr:uid="{F5754BC6-C296-4147-BCBF-412D2A27E992}"/>
    <cellStyle name="Comma 3 54 2 3 4" xfId="10603" xr:uid="{06F67D4F-0DB9-426D-B0BA-C365C1B57501}"/>
    <cellStyle name="Comma 3 54 2 4" xfId="3158" xr:uid="{00000000-0005-0000-0000-00001E080000}"/>
    <cellStyle name="Comma 3 54 2 4 2" xfId="7318" xr:uid="{B86203B1-BA35-4652-9FA8-DECEB29929E7}"/>
    <cellStyle name="Comma 3 54 2 4 3" xfId="11257" xr:uid="{4F9D9332-A419-43E8-B4BB-D86D9979C3D3}"/>
    <cellStyle name="Comma 3 54 2 5" xfId="5358" xr:uid="{D41D023F-50F1-4EEC-AC46-0964C9F4C198}"/>
    <cellStyle name="Comma 3 54 2 6" xfId="9297" xr:uid="{E5C68BCC-7E22-4BEE-B42C-063ADB01E950}"/>
    <cellStyle name="Comma 3 54 3" xfId="1165" xr:uid="{00000000-0005-0000-0000-00001F080000}"/>
    <cellStyle name="Comma 3 54 3 2" xfId="1952" xr:uid="{00000000-0005-0000-0000-000020080000}"/>
    <cellStyle name="Comma 3 54 3 2 2" xfId="4196" xr:uid="{00000000-0005-0000-0000-000021080000}"/>
    <cellStyle name="Comma 3 54 3 2 2 2" xfId="8215" xr:uid="{5D3224B1-0A45-4BD1-A98E-B2AE637C40F1}"/>
    <cellStyle name="Comma 3 54 3 2 2 3" xfId="12154" xr:uid="{2174C43C-6CAE-437E-86F0-A1A4278CF336}"/>
    <cellStyle name="Comma 3 54 3 2 3" xfId="6255" xr:uid="{491102DE-3003-4359-B903-DD4DE00810F6}"/>
    <cellStyle name="Comma 3 54 3 2 4" xfId="10194" xr:uid="{BB33E3F3-67D1-471A-B9E4-80A742D66B51}"/>
    <cellStyle name="Comma 3 54 3 3" xfId="2676" xr:uid="{00000000-0005-0000-0000-000022080000}"/>
    <cellStyle name="Comma 3 54 3 3 2" xfId="4920" xr:uid="{00000000-0005-0000-0000-000023080000}"/>
    <cellStyle name="Comma 3 54 3 3 2 2" xfId="8868" xr:uid="{584B780C-84E7-4793-A084-E895B4D4D43A}"/>
    <cellStyle name="Comma 3 54 3 3 2 3" xfId="12807" xr:uid="{68EA733D-57A4-4E6B-B360-3A50E7D5270A}"/>
    <cellStyle name="Comma 3 54 3 3 3" xfId="6908" xr:uid="{8B2BD5EA-7B86-47D1-B424-7DA6A5D95E9E}"/>
    <cellStyle name="Comma 3 54 3 3 4" xfId="10847" xr:uid="{8B5BE2BE-0D54-4E79-97FC-FFF661F9DFDD}"/>
    <cellStyle name="Comma 3 54 3 4" xfId="3410" xr:uid="{00000000-0005-0000-0000-000024080000}"/>
    <cellStyle name="Comma 3 54 3 4 2" xfId="7562" xr:uid="{3AE2B99E-532E-4E54-B4FE-C7765B2D49BC}"/>
    <cellStyle name="Comma 3 54 3 4 3" xfId="11501" xr:uid="{BF7E37AA-9101-446C-8BE2-F22FEEFE1FC8}"/>
    <cellStyle name="Comma 3 54 3 5" xfId="5602" xr:uid="{997BCE06-EA31-4D33-9515-BA0A02A10173}"/>
    <cellStyle name="Comma 3 54 3 6" xfId="9541" xr:uid="{1CEE3D0A-079A-45E3-B14E-E1A6FABD0F76}"/>
    <cellStyle name="Comma 3 54 4" xfId="1380" xr:uid="{00000000-0005-0000-0000-000025080000}"/>
    <cellStyle name="Comma 3 54 4 2" xfId="3624" xr:uid="{00000000-0005-0000-0000-000026080000}"/>
    <cellStyle name="Comma 3 54 4 2 2" xfId="7766" xr:uid="{45B23D96-C3B3-4455-98AF-EF617F54EE91}"/>
    <cellStyle name="Comma 3 54 4 2 3" xfId="11705" xr:uid="{D1D153EA-2222-4A55-8217-C5FD82995F2F}"/>
    <cellStyle name="Comma 3 54 4 3" xfId="5806" xr:uid="{8CAB979F-53DC-4C1A-8BC5-AC1A656305E0}"/>
    <cellStyle name="Comma 3 54 4 4" xfId="9745" xr:uid="{5580334F-6752-42D5-8690-0D4871B22E07}"/>
    <cellStyle name="Comma 3 54 5" xfId="2166" xr:uid="{00000000-0005-0000-0000-000027080000}"/>
    <cellStyle name="Comma 3 54 5 2" xfId="4410" xr:uid="{00000000-0005-0000-0000-000028080000}"/>
    <cellStyle name="Comma 3 54 5 2 2" xfId="8419" xr:uid="{57BC7199-7511-4D28-B646-0486AC35CEF5}"/>
    <cellStyle name="Comma 3 54 5 2 3" xfId="12358" xr:uid="{3F4E39BA-4A03-4231-B350-4E1AFE548FDE}"/>
    <cellStyle name="Comma 3 54 5 3" xfId="6459" xr:uid="{26A80CD8-8FBA-44A2-A2AC-777121F47E96}"/>
    <cellStyle name="Comma 3 54 5 4" xfId="10398" xr:uid="{16ECDBF9-134C-4044-895A-A355FFF697F6}"/>
    <cellStyle name="Comma 3 54 6" xfId="2890" xr:uid="{00000000-0005-0000-0000-000029080000}"/>
    <cellStyle name="Comma 3 54 6 2" xfId="7112" xr:uid="{C6604391-6C5F-4062-8574-84B3C0D10C7B}"/>
    <cellStyle name="Comma 3 54 6 3" xfId="11051" xr:uid="{D0C081B7-06BD-4F18-BBCB-860EE1DCBBD5}"/>
    <cellStyle name="Comma 3 54 7" xfId="5153" xr:uid="{52381A45-F100-437D-9079-915EB4DB94F2}"/>
    <cellStyle name="Comma 3 54 8" xfId="9092" xr:uid="{D33E890F-E715-4070-9E22-EE4B566C13FD}"/>
    <cellStyle name="Comma 3 55" xfId="868" xr:uid="{00000000-0005-0000-0000-00002A080000}"/>
    <cellStyle name="Comma 3 55 2" xfId="1656" xr:uid="{00000000-0005-0000-0000-00002B080000}"/>
    <cellStyle name="Comma 3 55 2 2" xfId="3900" xr:uid="{00000000-0005-0000-0000-00002C080000}"/>
    <cellStyle name="Comma 3 55 2 2 2" xfId="7927" xr:uid="{FF17AD02-18FB-4A5C-86D1-7A1F06BFF610}"/>
    <cellStyle name="Comma 3 55 2 2 3" xfId="11866" xr:uid="{C099A5A7-F33F-4F7A-866A-7835A58E9A01}"/>
    <cellStyle name="Comma 3 55 2 3" xfId="5967" xr:uid="{BC729FCE-40E6-466D-836A-CEE1252C3DB4}"/>
    <cellStyle name="Comma 3 55 2 4" xfId="9906" xr:uid="{77079FC9-C294-4DB6-BE28-5E84A400A5A7}"/>
    <cellStyle name="Comma 3 55 3" xfId="2380" xr:uid="{00000000-0005-0000-0000-00002D080000}"/>
    <cellStyle name="Comma 3 55 3 2" xfId="4624" xr:uid="{00000000-0005-0000-0000-00002E080000}"/>
    <cellStyle name="Comma 3 55 3 2 2" xfId="8580" xr:uid="{87D142BB-E143-444A-86B6-515D500758A2}"/>
    <cellStyle name="Comma 3 55 3 2 3" xfId="12519" xr:uid="{8ABEC107-9BB8-445B-B781-F916A18FBAF3}"/>
    <cellStyle name="Comma 3 55 3 3" xfId="6620" xr:uid="{E4829BDD-57E6-4435-BA7B-AA1B4A517F5D}"/>
    <cellStyle name="Comma 3 55 3 4" xfId="10559" xr:uid="{1255E0A4-90CC-42B6-9445-6293F79AC0FC}"/>
    <cellStyle name="Comma 3 55 4" xfId="3114" xr:uid="{00000000-0005-0000-0000-00002F080000}"/>
    <cellStyle name="Comma 3 55 4 2" xfId="7274" xr:uid="{1DE3831E-7BE1-49A9-80F5-BAB5263B272B}"/>
    <cellStyle name="Comma 3 55 4 3" xfId="11213" xr:uid="{EC86ACE0-FE03-414E-BE90-21D0129A25F9}"/>
    <cellStyle name="Comma 3 55 5" xfId="5314" xr:uid="{E875D6AC-777D-4D84-B899-9045FD717814}"/>
    <cellStyle name="Comma 3 55 6" xfId="9253" xr:uid="{E7B329D1-CEB2-407B-9B8E-6995A764A028}"/>
    <cellStyle name="Comma 3 56" xfId="1076" xr:uid="{00000000-0005-0000-0000-000030080000}"/>
    <cellStyle name="Comma 3 56 2" xfId="1863" xr:uid="{00000000-0005-0000-0000-000031080000}"/>
    <cellStyle name="Comma 3 56 2 2" xfId="4107" xr:uid="{00000000-0005-0000-0000-000032080000}"/>
    <cellStyle name="Comma 3 56 2 2 2" xfId="8126" xr:uid="{C7C29ECE-288B-4C0B-A55F-FE64FAF50EAB}"/>
    <cellStyle name="Comma 3 56 2 2 3" xfId="12065" xr:uid="{BF4ADCB0-5511-46D8-9767-78ECBD4B7735}"/>
    <cellStyle name="Comma 3 56 2 3" xfId="6166" xr:uid="{0A588AF4-9CCB-48F9-B038-BF4C2B5FA8FC}"/>
    <cellStyle name="Comma 3 56 2 4" xfId="10105" xr:uid="{91F267C8-6671-486A-ADDB-E9E2DB7E2682}"/>
    <cellStyle name="Comma 3 56 3" xfId="2587" xr:uid="{00000000-0005-0000-0000-000033080000}"/>
    <cellStyle name="Comma 3 56 3 2" xfId="4831" xr:uid="{00000000-0005-0000-0000-000034080000}"/>
    <cellStyle name="Comma 3 56 3 2 2" xfId="8779" xr:uid="{C46D2025-EB48-4B40-A4C1-946E0917856D}"/>
    <cellStyle name="Comma 3 56 3 2 3" xfId="12718" xr:uid="{921EC68A-9D67-4FF4-9E3C-992FBCE36B6E}"/>
    <cellStyle name="Comma 3 56 3 3" xfId="6819" xr:uid="{DAEF3AEF-B5FB-42E5-93DD-4198E10AAB5E}"/>
    <cellStyle name="Comma 3 56 3 4" xfId="10758" xr:uid="{44C45245-EAF3-47E5-934A-6C611382F6DC}"/>
    <cellStyle name="Comma 3 56 4" xfId="3321" xr:uid="{00000000-0005-0000-0000-000035080000}"/>
    <cellStyle name="Comma 3 56 4 2" xfId="7473" xr:uid="{8A8DC386-9FC3-47BF-8575-7F207F27F5DC}"/>
    <cellStyle name="Comma 3 56 4 3" xfId="11412" xr:uid="{375DAF83-37DC-483A-8418-F77710C92ACD}"/>
    <cellStyle name="Comma 3 56 5" xfId="5513" xr:uid="{E6DE9E16-DB8C-45A0-996A-DE5873A28A96}"/>
    <cellStyle name="Comma 3 56 6" xfId="9452" xr:uid="{6F6C6C45-2F8B-4E24-94BD-56CF847A111A}"/>
    <cellStyle name="Comma 3 57" xfId="1098" xr:uid="{00000000-0005-0000-0000-000036080000}"/>
    <cellStyle name="Comma 3 57 2" xfId="1885" xr:uid="{00000000-0005-0000-0000-000037080000}"/>
    <cellStyle name="Comma 3 57 2 2" xfId="4129" xr:uid="{00000000-0005-0000-0000-000038080000}"/>
    <cellStyle name="Comma 3 57 2 2 2" xfId="8148" xr:uid="{C4A49E42-D6F3-4237-B3CF-8CDC337278A8}"/>
    <cellStyle name="Comma 3 57 2 2 3" xfId="12087" xr:uid="{64DCAC49-69A9-4496-9B9A-BFC0CC9C4F3C}"/>
    <cellStyle name="Comma 3 57 2 3" xfId="6188" xr:uid="{391390A4-0FAE-43F1-B278-FA7E7A686E95}"/>
    <cellStyle name="Comma 3 57 2 4" xfId="10127" xr:uid="{B449B1D9-D0B8-4C60-9A83-E2B49D654E75}"/>
    <cellStyle name="Comma 3 57 3" xfId="2609" xr:uid="{00000000-0005-0000-0000-000039080000}"/>
    <cellStyle name="Comma 3 57 3 2" xfId="4853" xr:uid="{00000000-0005-0000-0000-00003A080000}"/>
    <cellStyle name="Comma 3 57 3 2 2" xfId="8801" xr:uid="{0B8CBB4B-084A-47D6-8E61-BD47E49D1765}"/>
    <cellStyle name="Comma 3 57 3 2 3" xfId="12740" xr:uid="{CD554452-D735-4FDC-9A86-0430B1E87A4A}"/>
    <cellStyle name="Comma 3 57 3 3" xfId="6841" xr:uid="{9682FA2B-4829-46AB-9275-BFBDC62667DF}"/>
    <cellStyle name="Comma 3 57 3 4" xfId="10780" xr:uid="{8F50F665-D717-477A-8CBF-2FF3B7C43DA2}"/>
    <cellStyle name="Comma 3 57 4" xfId="3343" xr:uid="{00000000-0005-0000-0000-00003B080000}"/>
    <cellStyle name="Comma 3 57 4 2" xfId="7495" xr:uid="{675820AF-7E58-4D1C-871B-F2E1419782BF}"/>
    <cellStyle name="Comma 3 57 4 3" xfId="11434" xr:uid="{0E5D55BF-BD15-45AC-8390-6C9DD7C8E37D}"/>
    <cellStyle name="Comma 3 57 5" xfId="5535" xr:uid="{CD8206C5-34C1-4F65-B7F0-F6B8AD5EF5A8}"/>
    <cellStyle name="Comma 3 57 6" xfId="9474" xr:uid="{DF8FF5BD-2E16-49CF-B29B-4C9D571C8E30}"/>
    <cellStyle name="Comma 3 58" xfId="1120" xr:uid="{00000000-0005-0000-0000-00003C080000}"/>
    <cellStyle name="Comma 3 58 2" xfId="1907" xr:uid="{00000000-0005-0000-0000-00003D080000}"/>
    <cellStyle name="Comma 3 58 2 2" xfId="4151" xr:uid="{00000000-0005-0000-0000-00003E080000}"/>
    <cellStyle name="Comma 3 58 2 2 2" xfId="8170" xr:uid="{0C62802C-9B96-45E5-B654-1E38B15F79E2}"/>
    <cellStyle name="Comma 3 58 2 2 3" xfId="12109" xr:uid="{5CF05C91-76EE-4455-A158-FD99FB0A33D0}"/>
    <cellStyle name="Comma 3 58 2 3" xfId="6210" xr:uid="{CE9B0FED-2A83-4007-AA8D-927B04ECA64C}"/>
    <cellStyle name="Comma 3 58 2 4" xfId="10149" xr:uid="{5E2D6DC5-F37D-4E16-B230-3E37CA8656B7}"/>
    <cellStyle name="Comma 3 58 3" xfId="2631" xr:uid="{00000000-0005-0000-0000-00003F080000}"/>
    <cellStyle name="Comma 3 58 3 2" xfId="4875" xr:uid="{00000000-0005-0000-0000-000040080000}"/>
    <cellStyle name="Comma 3 58 3 2 2" xfId="8823" xr:uid="{FD2E3CD5-CDA0-43D2-AE89-E7387C40D24D}"/>
    <cellStyle name="Comma 3 58 3 2 3" xfId="12762" xr:uid="{B49FA75F-A042-4372-9105-AB8A95421670}"/>
    <cellStyle name="Comma 3 58 3 3" xfId="6863" xr:uid="{2E177732-32D9-4B7E-BBA6-3F0A7066A039}"/>
    <cellStyle name="Comma 3 58 3 4" xfId="10802" xr:uid="{CB124A7B-8E63-42CF-8005-672181ADF138}"/>
    <cellStyle name="Comma 3 58 4" xfId="3365" xr:uid="{00000000-0005-0000-0000-000041080000}"/>
    <cellStyle name="Comma 3 58 4 2" xfId="7517" xr:uid="{552933B4-B15E-42D8-9400-B7918B884727}"/>
    <cellStyle name="Comma 3 58 4 3" xfId="11456" xr:uid="{2550B4D5-7C82-4879-B5E9-0531B9897B96}"/>
    <cellStyle name="Comma 3 58 5" xfId="5557" xr:uid="{CDB00376-091E-431B-A13F-A8B0F3160D47}"/>
    <cellStyle name="Comma 3 58 6" xfId="9496" xr:uid="{7D89B9C0-BE24-4CCF-855F-2D5665165D34}"/>
    <cellStyle name="Comma 3 59" xfId="1336" xr:uid="{00000000-0005-0000-0000-000042080000}"/>
    <cellStyle name="Comma 3 59 2" xfId="3580" xr:uid="{00000000-0005-0000-0000-000043080000}"/>
    <cellStyle name="Comma 3 59 2 2" xfId="7722" xr:uid="{2586EEDA-34EE-4C6E-8518-FFF86380CC4A}"/>
    <cellStyle name="Comma 3 59 2 3" xfId="11661" xr:uid="{93FECB93-C699-437D-8380-A30D554EF9F9}"/>
    <cellStyle name="Comma 3 59 3" xfId="5762" xr:uid="{0FBD90ED-32C3-4180-9183-96C43B45D665}"/>
    <cellStyle name="Comma 3 59 4" xfId="9701" xr:uid="{02BF6670-29AD-47AB-B5D5-A7AFE5FB868C}"/>
    <cellStyle name="Comma 3 6" xfId="149" xr:uid="{00000000-0005-0000-0000-000044080000}"/>
    <cellStyle name="Comma 3 6 2" xfId="961" xr:uid="{00000000-0005-0000-0000-000045080000}"/>
    <cellStyle name="Comma 3 6 2 2" xfId="1749" xr:uid="{00000000-0005-0000-0000-000046080000}"/>
    <cellStyle name="Comma 3 6 2 2 2" xfId="3993" xr:uid="{00000000-0005-0000-0000-000047080000}"/>
    <cellStyle name="Comma 3 6 2 2 2 2" xfId="8020" xr:uid="{3C9BA4E0-9D5A-40F3-86E1-7DC659E430F5}"/>
    <cellStyle name="Comma 3 6 2 2 2 3" xfId="11959" xr:uid="{824A198C-C9FC-4AC3-ACE1-E802F9953D8C}"/>
    <cellStyle name="Comma 3 6 2 2 3" xfId="6060" xr:uid="{E49589C7-F3D7-469F-BE41-2578EEF0A218}"/>
    <cellStyle name="Comma 3 6 2 2 4" xfId="9999" xr:uid="{CC9CA437-AA5E-4544-AF06-60EE645ECD93}"/>
    <cellStyle name="Comma 3 6 2 3" xfId="2473" xr:uid="{00000000-0005-0000-0000-000048080000}"/>
    <cellStyle name="Comma 3 6 2 3 2" xfId="4717" xr:uid="{00000000-0005-0000-0000-000049080000}"/>
    <cellStyle name="Comma 3 6 2 3 2 2" xfId="8673" xr:uid="{EE1589E6-D733-41BE-9389-68CAA5A25404}"/>
    <cellStyle name="Comma 3 6 2 3 2 3" xfId="12612" xr:uid="{B90A7482-EBA3-4759-91FF-253561736FCE}"/>
    <cellStyle name="Comma 3 6 2 3 3" xfId="6713" xr:uid="{05D61EAD-7F9F-41C8-9D3A-E565D97B8D33}"/>
    <cellStyle name="Comma 3 6 2 3 4" xfId="10652" xr:uid="{040233E3-B5EC-4ABA-91B0-0D749FA3C7AF}"/>
    <cellStyle name="Comma 3 6 2 4" xfId="3207" xr:uid="{00000000-0005-0000-0000-00004A080000}"/>
    <cellStyle name="Comma 3 6 2 4 2" xfId="7367" xr:uid="{68BDDE55-6E6F-48AD-93F0-56F514B22721}"/>
    <cellStyle name="Comma 3 6 2 4 3" xfId="11306" xr:uid="{0CDDE7AE-FA81-4EDB-92FE-4288B8F62BF1}"/>
    <cellStyle name="Comma 3 6 2 5" xfId="5407" xr:uid="{FBB4BC8A-6D1C-481D-8A96-6A93A1BA52BA}"/>
    <cellStyle name="Comma 3 6 2 6" xfId="9346" xr:uid="{8F75B96F-1694-4A7F-80B6-FD62FA74CBEC}"/>
    <cellStyle name="Comma 3 6 3" xfId="1214" xr:uid="{00000000-0005-0000-0000-00004B080000}"/>
    <cellStyle name="Comma 3 6 3 2" xfId="2001" xr:uid="{00000000-0005-0000-0000-00004C080000}"/>
    <cellStyle name="Comma 3 6 3 2 2" xfId="4245" xr:uid="{00000000-0005-0000-0000-00004D080000}"/>
    <cellStyle name="Comma 3 6 3 2 2 2" xfId="8264" xr:uid="{4D17BEC2-D05F-4DFE-B5BB-2A260B235996}"/>
    <cellStyle name="Comma 3 6 3 2 2 3" xfId="12203" xr:uid="{12C34B22-9F71-462A-8386-19985C99BF2A}"/>
    <cellStyle name="Comma 3 6 3 2 3" xfId="6304" xr:uid="{DA281BA6-9616-4D46-8DF4-019FB1577BBE}"/>
    <cellStyle name="Comma 3 6 3 2 4" xfId="10243" xr:uid="{0E91AE5C-59A6-4D61-B319-D0C497B7E619}"/>
    <cellStyle name="Comma 3 6 3 3" xfId="2725" xr:uid="{00000000-0005-0000-0000-00004E080000}"/>
    <cellStyle name="Comma 3 6 3 3 2" xfId="4969" xr:uid="{00000000-0005-0000-0000-00004F080000}"/>
    <cellStyle name="Comma 3 6 3 3 2 2" xfId="8917" xr:uid="{5D3C934C-1B53-41D9-9E10-F29FC36F2D18}"/>
    <cellStyle name="Comma 3 6 3 3 2 3" xfId="12856" xr:uid="{5E7D0A7D-54CA-4138-8AA5-B9044E14A496}"/>
    <cellStyle name="Comma 3 6 3 3 3" xfId="6957" xr:uid="{A9C760C1-D345-44C5-A085-578FAC3E9FA3}"/>
    <cellStyle name="Comma 3 6 3 3 4" xfId="10896" xr:uid="{8909D30E-10E3-474C-95B8-2651BA14DD4F}"/>
    <cellStyle name="Comma 3 6 3 4" xfId="3459" xr:uid="{00000000-0005-0000-0000-000050080000}"/>
    <cellStyle name="Comma 3 6 3 4 2" xfId="7611" xr:uid="{3EAAA294-592A-4D68-98A6-C4AACEAA9EE8}"/>
    <cellStyle name="Comma 3 6 3 4 3" xfId="11550" xr:uid="{5A715893-4507-47A3-8783-DCE4DDC22624}"/>
    <cellStyle name="Comma 3 6 3 5" xfId="5651" xr:uid="{3AD61EFB-5DD1-4E8D-BB96-2B5518AEF687}"/>
    <cellStyle name="Comma 3 6 3 6" xfId="9590" xr:uid="{559E2A76-2375-4739-8FAE-3F9635C3802D}"/>
    <cellStyle name="Comma 3 6 4" xfId="1429" xr:uid="{00000000-0005-0000-0000-000051080000}"/>
    <cellStyle name="Comma 3 6 4 2" xfId="3673" xr:uid="{00000000-0005-0000-0000-000052080000}"/>
    <cellStyle name="Comma 3 6 4 2 2" xfId="7815" xr:uid="{9CF5BFCB-6FA0-46BD-B18C-F027B13A276B}"/>
    <cellStyle name="Comma 3 6 4 2 3" xfId="11754" xr:uid="{71DB8EE8-4C10-4F6B-8658-822675A95554}"/>
    <cellStyle name="Comma 3 6 4 3" xfId="5855" xr:uid="{2D1DE767-5E85-49F6-B768-03EA4591D60B}"/>
    <cellStyle name="Comma 3 6 4 4" xfId="9794" xr:uid="{AE1FA435-117F-45A0-A995-4C4522C4AEB1}"/>
    <cellStyle name="Comma 3 6 5" xfId="2215" xr:uid="{00000000-0005-0000-0000-000053080000}"/>
    <cellStyle name="Comma 3 6 5 2" xfId="4459" xr:uid="{00000000-0005-0000-0000-000054080000}"/>
    <cellStyle name="Comma 3 6 5 2 2" xfId="8468" xr:uid="{28682246-21A6-4F59-9C56-F91EA2F482D9}"/>
    <cellStyle name="Comma 3 6 5 2 3" xfId="12407" xr:uid="{6A484775-5229-4C06-92CC-97BB9D184BE3}"/>
    <cellStyle name="Comma 3 6 5 3" xfId="6508" xr:uid="{064BC64E-078E-4D46-9A89-DA28CBE3F77E}"/>
    <cellStyle name="Comma 3 6 5 4" xfId="10447" xr:uid="{FFE7233E-200E-44C2-8C7A-F82E8BFC8ED6}"/>
    <cellStyle name="Comma 3 6 6" xfId="2939" xr:uid="{00000000-0005-0000-0000-000055080000}"/>
    <cellStyle name="Comma 3 6 6 2" xfId="7161" xr:uid="{C16A3987-606D-4C17-B9AA-B80FF2F49960}"/>
    <cellStyle name="Comma 3 6 6 3" xfId="11100" xr:uid="{974B9267-F313-47F7-8848-91CD154CC8E4}"/>
    <cellStyle name="Comma 3 6 7" xfId="5202" xr:uid="{0A866C12-3A3A-4D7C-AC24-3C9C531BD456}"/>
    <cellStyle name="Comma 3 6 8" xfId="9141" xr:uid="{DAF91E73-95F0-48AE-9101-29C6505CCEEB}"/>
    <cellStyle name="Comma 3 60" xfId="2122" xr:uid="{00000000-0005-0000-0000-000056080000}"/>
    <cellStyle name="Comma 3 60 2" xfId="4366" xr:uid="{00000000-0005-0000-0000-000057080000}"/>
    <cellStyle name="Comma 3 60 2 2" xfId="8375" xr:uid="{0CBF8BCE-B445-4442-A507-E8749859C3B9}"/>
    <cellStyle name="Comma 3 60 2 3" xfId="12314" xr:uid="{4D2332C0-F3FA-4327-B5B6-665D32F5F305}"/>
    <cellStyle name="Comma 3 60 3" xfId="6415" xr:uid="{259C16F7-011A-459C-93B7-AE5A2F30AF6A}"/>
    <cellStyle name="Comma 3 60 4" xfId="10354" xr:uid="{06FA9AAB-185D-412F-9A6B-620861642846}"/>
    <cellStyle name="Comma 3 61" xfId="2846" xr:uid="{00000000-0005-0000-0000-000058080000}"/>
    <cellStyle name="Comma 3 61 2" xfId="7068" xr:uid="{4B243238-B04D-443F-9D9A-B96824CD6156}"/>
    <cellStyle name="Comma 3 61 3" xfId="11007" xr:uid="{452AA31B-F6D9-4258-BB84-8882E67DC3AC}"/>
    <cellStyle name="Comma 3 62" xfId="5088" xr:uid="{00000000-0005-0000-0000-000059080000}"/>
    <cellStyle name="Comma 3 62 2" xfId="9028" xr:uid="{A1341203-1161-4546-B3D7-D9E8EF3A980A}"/>
    <cellStyle name="Comma 3 62 3" xfId="12967" xr:uid="{63F408D3-A1B8-4D7F-A929-45876E873547}"/>
    <cellStyle name="Comma 3 63" xfId="5109" xr:uid="{6FEF96AF-6BD5-42DF-9B69-3F96B520C3C0}"/>
    <cellStyle name="Comma 3 64" xfId="9048" xr:uid="{B61174A7-559C-4DB6-8456-C82B1982B639}"/>
    <cellStyle name="Comma 3 7" xfId="150" xr:uid="{00000000-0005-0000-0000-00005A080000}"/>
    <cellStyle name="Comma 3 7 2" xfId="962" xr:uid="{00000000-0005-0000-0000-00005B080000}"/>
    <cellStyle name="Comma 3 7 2 2" xfId="1750" xr:uid="{00000000-0005-0000-0000-00005C080000}"/>
    <cellStyle name="Comma 3 7 2 2 2" xfId="3994" xr:uid="{00000000-0005-0000-0000-00005D080000}"/>
    <cellStyle name="Comma 3 7 2 2 2 2" xfId="8021" xr:uid="{01B7728D-BFFD-4042-A5B2-3587F40580A2}"/>
    <cellStyle name="Comma 3 7 2 2 2 3" xfId="11960" xr:uid="{5D8B8F10-541E-4EB7-9689-A3707B77FE0A}"/>
    <cellStyle name="Comma 3 7 2 2 3" xfId="6061" xr:uid="{A21EB04D-B129-4373-8C7E-7D5BB975A7A2}"/>
    <cellStyle name="Comma 3 7 2 2 4" xfId="10000" xr:uid="{A472BAEC-70DE-4467-A04A-00A2EA64E603}"/>
    <cellStyle name="Comma 3 7 2 3" xfId="2474" xr:uid="{00000000-0005-0000-0000-00005E080000}"/>
    <cellStyle name="Comma 3 7 2 3 2" xfId="4718" xr:uid="{00000000-0005-0000-0000-00005F080000}"/>
    <cellStyle name="Comma 3 7 2 3 2 2" xfId="8674" xr:uid="{B9340C39-1859-4D1C-A19A-58516DD67431}"/>
    <cellStyle name="Comma 3 7 2 3 2 3" xfId="12613" xr:uid="{0F4F70B7-8C11-4C59-A1F5-AF5931E374B3}"/>
    <cellStyle name="Comma 3 7 2 3 3" xfId="6714" xr:uid="{DB454176-3E5A-4C8A-88E7-21134998006D}"/>
    <cellStyle name="Comma 3 7 2 3 4" xfId="10653" xr:uid="{D6FA9355-2B36-46E2-B2C9-717F0C064D06}"/>
    <cellStyle name="Comma 3 7 2 4" xfId="3208" xr:uid="{00000000-0005-0000-0000-000060080000}"/>
    <cellStyle name="Comma 3 7 2 4 2" xfId="7368" xr:uid="{265AA811-3F78-4D89-A23A-EE5078255FBB}"/>
    <cellStyle name="Comma 3 7 2 4 3" xfId="11307" xr:uid="{2FDE1320-7384-4476-A29C-9759C88F2090}"/>
    <cellStyle name="Comma 3 7 2 5" xfId="5408" xr:uid="{2B5FD976-3222-4184-B8F4-2E225BD9DB45}"/>
    <cellStyle name="Comma 3 7 2 6" xfId="9347" xr:uid="{116D1F1E-FCC9-48DA-A69B-726193C9EFB2}"/>
    <cellStyle name="Comma 3 7 3" xfId="1215" xr:uid="{00000000-0005-0000-0000-000061080000}"/>
    <cellStyle name="Comma 3 7 3 2" xfId="2002" xr:uid="{00000000-0005-0000-0000-000062080000}"/>
    <cellStyle name="Comma 3 7 3 2 2" xfId="4246" xr:uid="{00000000-0005-0000-0000-000063080000}"/>
    <cellStyle name="Comma 3 7 3 2 2 2" xfId="8265" xr:uid="{BE7B5A99-5B3F-49B1-B7E3-23DE42338693}"/>
    <cellStyle name="Comma 3 7 3 2 2 3" xfId="12204" xr:uid="{E2256341-D00C-4056-89AA-FC40CE08FF6E}"/>
    <cellStyle name="Comma 3 7 3 2 3" xfId="6305" xr:uid="{A377D78F-3B2B-4A89-B8D3-083A1817DEAA}"/>
    <cellStyle name="Comma 3 7 3 2 4" xfId="10244" xr:uid="{43A53BEE-5FCE-4A41-AA54-088A51944063}"/>
    <cellStyle name="Comma 3 7 3 3" xfId="2726" xr:uid="{00000000-0005-0000-0000-000064080000}"/>
    <cellStyle name="Comma 3 7 3 3 2" xfId="4970" xr:uid="{00000000-0005-0000-0000-000065080000}"/>
    <cellStyle name="Comma 3 7 3 3 2 2" xfId="8918" xr:uid="{A4CA4560-2A7D-4A38-BC34-11277E3FFFB7}"/>
    <cellStyle name="Comma 3 7 3 3 2 3" xfId="12857" xr:uid="{3E1E56E9-18A1-4836-9AC1-4EB983C1F976}"/>
    <cellStyle name="Comma 3 7 3 3 3" xfId="6958" xr:uid="{FFA7CD52-3FFA-4896-AFC4-02B38F3F0F78}"/>
    <cellStyle name="Comma 3 7 3 3 4" xfId="10897" xr:uid="{690D1BA9-CFBF-4CE6-9D75-EFC6D00901B5}"/>
    <cellStyle name="Comma 3 7 3 4" xfId="3460" xr:uid="{00000000-0005-0000-0000-000066080000}"/>
    <cellStyle name="Comma 3 7 3 4 2" xfId="7612" xr:uid="{2EA7CBDB-56D7-4AC8-BCB7-60DE684621E1}"/>
    <cellStyle name="Comma 3 7 3 4 3" xfId="11551" xr:uid="{68BF0A93-817C-415D-9BA5-EB051EB1B8DE}"/>
    <cellStyle name="Comma 3 7 3 5" xfId="5652" xr:uid="{0A5E86C6-1565-4704-81C5-2D2C4642FD86}"/>
    <cellStyle name="Comma 3 7 3 6" xfId="9591" xr:uid="{179610D9-B0BF-407D-90D4-C7288B7DD602}"/>
    <cellStyle name="Comma 3 7 4" xfId="1430" xr:uid="{00000000-0005-0000-0000-000067080000}"/>
    <cellStyle name="Comma 3 7 4 2" xfId="3674" xr:uid="{00000000-0005-0000-0000-000068080000}"/>
    <cellStyle name="Comma 3 7 4 2 2" xfId="7816" xr:uid="{D8081B01-3FB7-4BDC-889A-BCA6E45B3B11}"/>
    <cellStyle name="Comma 3 7 4 2 3" xfId="11755" xr:uid="{5EC40EAE-6E56-4850-95C8-3B793CAD6C73}"/>
    <cellStyle name="Comma 3 7 4 3" xfId="5856" xr:uid="{606B2386-E274-41BB-9621-778D563DEC3E}"/>
    <cellStyle name="Comma 3 7 4 4" xfId="9795" xr:uid="{01740D9F-F245-44C1-B753-9CBC4F239182}"/>
    <cellStyle name="Comma 3 7 5" xfId="2216" xr:uid="{00000000-0005-0000-0000-000069080000}"/>
    <cellStyle name="Comma 3 7 5 2" xfId="4460" xr:uid="{00000000-0005-0000-0000-00006A080000}"/>
    <cellStyle name="Comma 3 7 5 2 2" xfId="8469" xr:uid="{8C75027B-87A0-4BC0-BE37-7B130B283D84}"/>
    <cellStyle name="Comma 3 7 5 2 3" xfId="12408" xr:uid="{38C1D6BC-1789-48A1-A9B6-1D4093D41DDE}"/>
    <cellStyle name="Comma 3 7 5 3" xfId="6509" xr:uid="{578A1C84-A2ED-4ABF-A2E3-98DD3D12F939}"/>
    <cellStyle name="Comma 3 7 5 4" xfId="10448" xr:uid="{0C337E3B-B946-4B68-9189-0A278BC72D28}"/>
    <cellStyle name="Comma 3 7 6" xfId="2940" xr:uid="{00000000-0005-0000-0000-00006B080000}"/>
    <cellStyle name="Comma 3 7 6 2" xfId="7162" xr:uid="{8E2DE1C2-DA3B-4BED-9CA7-F24980EB343D}"/>
    <cellStyle name="Comma 3 7 6 3" xfId="11101" xr:uid="{177570D6-6C34-47E7-9321-7B26ABA87F9F}"/>
    <cellStyle name="Comma 3 7 7" xfId="5203" xr:uid="{D5EFA83C-82FE-4ED7-ABE5-F65174E630E4}"/>
    <cellStyle name="Comma 3 7 8" xfId="9142" xr:uid="{4AF50E86-7DB9-4AB6-8EDB-10B0418238A7}"/>
    <cellStyle name="Comma 3 8" xfId="151" xr:uid="{00000000-0005-0000-0000-00006C080000}"/>
    <cellStyle name="Comma 3 8 2" xfId="963" xr:uid="{00000000-0005-0000-0000-00006D080000}"/>
    <cellStyle name="Comma 3 8 2 2" xfId="1751" xr:uid="{00000000-0005-0000-0000-00006E080000}"/>
    <cellStyle name="Comma 3 8 2 2 2" xfId="3995" xr:uid="{00000000-0005-0000-0000-00006F080000}"/>
    <cellStyle name="Comma 3 8 2 2 2 2" xfId="8022" xr:uid="{DE2B9107-30DC-4838-9BBC-A3A1D83FC42F}"/>
    <cellStyle name="Comma 3 8 2 2 2 3" xfId="11961" xr:uid="{BDB13A53-CE31-49E8-B973-493D230685B0}"/>
    <cellStyle name="Comma 3 8 2 2 3" xfId="6062" xr:uid="{29927717-0F9C-43B2-9203-D8C00BE42BB5}"/>
    <cellStyle name="Comma 3 8 2 2 4" xfId="10001" xr:uid="{77DC8E32-958E-46F5-9E16-CC0757E4C999}"/>
    <cellStyle name="Comma 3 8 2 3" xfId="2475" xr:uid="{00000000-0005-0000-0000-000070080000}"/>
    <cellStyle name="Comma 3 8 2 3 2" xfId="4719" xr:uid="{00000000-0005-0000-0000-000071080000}"/>
    <cellStyle name="Comma 3 8 2 3 2 2" xfId="8675" xr:uid="{7A8A9DDC-07F5-4358-8FBE-7683E36D4F45}"/>
    <cellStyle name="Comma 3 8 2 3 2 3" xfId="12614" xr:uid="{5917D165-0C56-4418-B30B-064351525FEA}"/>
    <cellStyle name="Comma 3 8 2 3 3" xfId="6715" xr:uid="{85918997-2DE7-4BF8-BE45-5091B228B12E}"/>
    <cellStyle name="Comma 3 8 2 3 4" xfId="10654" xr:uid="{6BD55888-5F3E-48A8-B733-25398B39C6D9}"/>
    <cellStyle name="Comma 3 8 2 4" xfId="3209" xr:uid="{00000000-0005-0000-0000-000072080000}"/>
    <cellStyle name="Comma 3 8 2 4 2" xfId="7369" xr:uid="{9A15E1F2-9011-43E2-9632-75957D9D5A4E}"/>
    <cellStyle name="Comma 3 8 2 4 3" xfId="11308" xr:uid="{909FA45F-C3F0-4D54-8133-85E0B48060A3}"/>
    <cellStyle name="Comma 3 8 2 5" xfId="5409" xr:uid="{52E94F81-9489-461A-B657-D1D2F35BBEDD}"/>
    <cellStyle name="Comma 3 8 2 6" xfId="9348" xr:uid="{3CFE5445-D82F-4686-91F6-32F7E23074FF}"/>
    <cellStyle name="Comma 3 8 3" xfId="1216" xr:uid="{00000000-0005-0000-0000-000073080000}"/>
    <cellStyle name="Comma 3 8 3 2" xfId="2003" xr:uid="{00000000-0005-0000-0000-000074080000}"/>
    <cellStyle name="Comma 3 8 3 2 2" xfId="4247" xr:uid="{00000000-0005-0000-0000-000075080000}"/>
    <cellStyle name="Comma 3 8 3 2 2 2" xfId="8266" xr:uid="{7E9B4D90-A8F8-44DC-86C1-7CF5C3898D8B}"/>
    <cellStyle name="Comma 3 8 3 2 2 3" xfId="12205" xr:uid="{37E05FA1-CBF1-42F0-AEB3-EDD645EF8E82}"/>
    <cellStyle name="Comma 3 8 3 2 3" xfId="6306" xr:uid="{AC386DFB-88AD-4527-92B2-9947C68B491A}"/>
    <cellStyle name="Comma 3 8 3 2 4" xfId="10245" xr:uid="{D96F4E83-0A07-4604-B3FE-6AE14BB123EB}"/>
    <cellStyle name="Comma 3 8 3 3" xfId="2727" xr:uid="{00000000-0005-0000-0000-000076080000}"/>
    <cellStyle name="Comma 3 8 3 3 2" xfId="4971" xr:uid="{00000000-0005-0000-0000-000077080000}"/>
    <cellStyle name="Comma 3 8 3 3 2 2" xfId="8919" xr:uid="{DC831A41-E3EC-4022-A7A8-21AA56ABFD34}"/>
    <cellStyle name="Comma 3 8 3 3 2 3" xfId="12858" xr:uid="{D2960FA7-D0F1-4782-AE8E-41DA8D9D54E1}"/>
    <cellStyle name="Comma 3 8 3 3 3" xfId="6959" xr:uid="{20E581BC-0096-45C8-A893-8471BD70E158}"/>
    <cellStyle name="Comma 3 8 3 3 4" xfId="10898" xr:uid="{E20020DA-FD0A-4263-A3BF-544171C81E43}"/>
    <cellStyle name="Comma 3 8 3 4" xfId="3461" xr:uid="{00000000-0005-0000-0000-000078080000}"/>
    <cellStyle name="Comma 3 8 3 4 2" xfId="7613" xr:uid="{20F8330E-15D7-4472-B214-D846B333B350}"/>
    <cellStyle name="Comma 3 8 3 4 3" xfId="11552" xr:uid="{D8D941C0-5890-4D5A-A7CB-6D7A65DFCEDA}"/>
    <cellStyle name="Comma 3 8 3 5" xfId="5653" xr:uid="{2CE1295B-F5BB-4612-B231-F86EB2743FB3}"/>
    <cellStyle name="Comma 3 8 3 6" xfId="9592" xr:uid="{1A9C38AE-B8B8-486D-BB70-E859550B1120}"/>
    <cellStyle name="Comma 3 8 4" xfId="1431" xr:uid="{00000000-0005-0000-0000-000079080000}"/>
    <cellStyle name="Comma 3 8 4 2" xfId="3675" xr:uid="{00000000-0005-0000-0000-00007A080000}"/>
    <cellStyle name="Comma 3 8 4 2 2" xfId="7817" xr:uid="{C0A028E8-1D59-43F1-8DF3-C685FB340924}"/>
    <cellStyle name="Comma 3 8 4 2 3" xfId="11756" xr:uid="{686FE614-08CF-42AA-94E9-7936BDC46E49}"/>
    <cellStyle name="Comma 3 8 4 3" xfId="5857" xr:uid="{1F39EBE3-74A9-4B57-8D3B-D86320B338F0}"/>
    <cellStyle name="Comma 3 8 4 4" xfId="9796" xr:uid="{B77244A6-8A93-46D1-801F-CE5869E8E28D}"/>
    <cellStyle name="Comma 3 8 5" xfId="2217" xr:uid="{00000000-0005-0000-0000-00007B080000}"/>
    <cellStyle name="Comma 3 8 5 2" xfId="4461" xr:uid="{00000000-0005-0000-0000-00007C080000}"/>
    <cellStyle name="Comma 3 8 5 2 2" xfId="8470" xr:uid="{F2FCC1F5-385D-4C09-8137-A596DDBFFF20}"/>
    <cellStyle name="Comma 3 8 5 2 3" xfId="12409" xr:uid="{6D1F6102-5EA4-4C44-A66A-D64B97DDCA70}"/>
    <cellStyle name="Comma 3 8 5 3" xfId="6510" xr:uid="{9CB7E95F-6F0E-4BEE-A90B-DCE6AE091B19}"/>
    <cellStyle name="Comma 3 8 5 4" xfId="10449" xr:uid="{8CFF194A-F334-4EA5-973E-33219DAF69A6}"/>
    <cellStyle name="Comma 3 8 6" xfId="2941" xr:uid="{00000000-0005-0000-0000-00007D080000}"/>
    <cellStyle name="Comma 3 8 6 2" xfId="7163" xr:uid="{B3E26ABA-A32A-4D1F-8C62-1F52A2E44648}"/>
    <cellStyle name="Comma 3 8 6 3" xfId="11102" xr:uid="{D0AF719F-B51A-421D-AEDA-D64D4352D193}"/>
    <cellStyle name="Comma 3 8 7" xfId="5204" xr:uid="{2158E7ED-EDD2-4A66-B681-FAAF52876CC0}"/>
    <cellStyle name="Comma 3 8 8" xfId="9143" xr:uid="{4BC612FA-71B0-4E42-AEE0-114C00849BAE}"/>
    <cellStyle name="Comma 3 9" xfId="152" xr:uid="{00000000-0005-0000-0000-00007E080000}"/>
    <cellStyle name="Comma 3 9 2" xfId="964" xr:uid="{00000000-0005-0000-0000-00007F080000}"/>
    <cellStyle name="Comma 3 9 2 2" xfId="1752" xr:uid="{00000000-0005-0000-0000-000080080000}"/>
    <cellStyle name="Comma 3 9 2 2 2" xfId="3996" xr:uid="{00000000-0005-0000-0000-000081080000}"/>
    <cellStyle name="Comma 3 9 2 2 2 2" xfId="8023" xr:uid="{B70AC22D-D1A9-40C6-9152-F215E8115AA3}"/>
    <cellStyle name="Comma 3 9 2 2 2 3" xfId="11962" xr:uid="{9B3854C5-C8BA-4B73-ABE5-C6D24C1568B4}"/>
    <cellStyle name="Comma 3 9 2 2 3" xfId="6063" xr:uid="{34E308AE-D044-4CE0-BBB4-FF0B259A28EB}"/>
    <cellStyle name="Comma 3 9 2 2 4" xfId="10002" xr:uid="{78A0B35A-CCBA-4F55-8D82-1D873F3B2EF7}"/>
    <cellStyle name="Comma 3 9 2 3" xfId="2476" xr:uid="{00000000-0005-0000-0000-000082080000}"/>
    <cellStyle name="Comma 3 9 2 3 2" xfId="4720" xr:uid="{00000000-0005-0000-0000-000083080000}"/>
    <cellStyle name="Comma 3 9 2 3 2 2" xfId="8676" xr:uid="{718E5BF8-B223-48A4-8DD2-731129675A47}"/>
    <cellStyle name="Comma 3 9 2 3 2 3" xfId="12615" xr:uid="{508A7A6E-AB49-42EB-862E-3F6CDD3C8A63}"/>
    <cellStyle name="Comma 3 9 2 3 3" xfId="6716" xr:uid="{7C010A14-BCEF-4EB2-AE46-76CA8248BCE0}"/>
    <cellStyle name="Comma 3 9 2 3 4" xfId="10655" xr:uid="{52F85A60-65C2-40BB-AC10-EA471478046A}"/>
    <cellStyle name="Comma 3 9 2 4" xfId="3210" xr:uid="{00000000-0005-0000-0000-000084080000}"/>
    <cellStyle name="Comma 3 9 2 4 2" xfId="7370" xr:uid="{9FDE5BCC-3B29-402F-BB57-1F44D7D93FA4}"/>
    <cellStyle name="Comma 3 9 2 4 3" xfId="11309" xr:uid="{85009AE0-198D-4653-AD52-8921B5A0FB53}"/>
    <cellStyle name="Comma 3 9 2 5" xfId="5410" xr:uid="{9BC3F71D-AF1A-442E-9596-9BBE182547C9}"/>
    <cellStyle name="Comma 3 9 2 6" xfId="9349" xr:uid="{C74F2A72-751D-4E6D-8C24-2A89F58369B2}"/>
    <cellStyle name="Comma 3 9 3" xfId="1217" xr:uid="{00000000-0005-0000-0000-000085080000}"/>
    <cellStyle name="Comma 3 9 3 2" xfId="2004" xr:uid="{00000000-0005-0000-0000-000086080000}"/>
    <cellStyle name="Comma 3 9 3 2 2" xfId="4248" xr:uid="{00000000-0005-0000-0000-000087080000}"/>
    <cellStyle name="Comma 3 9 3 2 2 2" xfId="8267" xr:uid="{31FFE5BF-504B-4DCE-903B-779D19D6C72E}"/>
    <cellStyle name="Comma 3 9 3 2 2 3" xfId="12206" xr:uid="{A323D705-D7F7-4929-B148-8617ADB3EDDB}"/>
    <cellStyle name="Comma 3 9 3 2 3" xfId="6307" xr:uid="{115AFA1E-E4AC-41FB-BB69-9699CD7146E3}"/>
    <cellStyle name="Comma 3 9 3 2 4" xfId="10246" xr:uid="{E4697B9B-0CA9-44AF-A68F-CC1C66D1FD60}"/>
    <cellStyle name="Comma 3 9 3 3" xfId="2728" xr:uid="{00000000-0005-0000-0000-000088080000}"/>
    <cellStyle name="Comma 3 9 3 3 2" xfId="4972" xr:uid="{00000000-0005-0000-0000-000089080000}"/>
    <cellStyle name="Comma 3 9 3 3 2 2" xfId="8920" xr:uid="{7887C48A-C628-47DF-89EA-284367AE7222}"/>
    <cellStyle name="Comma 3 9 3 3 2 3" xfId="12859" xr:uid="{BED57DD6-1862-497B-BD6D-BA9E71FF68BA}"/>
    <cellStyle name="Comma 3 9 3 3 3" xfId="6960" xr:uid="{370D663B-8E16-4CA0-8E92-C8533986D750}"/>
    <cellStyle name="Comma 3 9 3 3 4" xfId="10899" xr:uid="{8910AE89-A346-4A74-ABCE-932E4A760478}"/>
    <cellStyle name="Comma 3 9 3 4" xfId="3462" xr:uid="{00000000-0005-0000-0000-00008A080000}"/>
    <cellStyle name="Comma 3 9 3 4 2" xfId="7614" xr:uid="{98532B7E-C417-4F5E-BA59-96F493DDC31D}"/>
    <cellStyle name="Comma 3 9 3 4 3" xfId="11553" xr:uid="{C14C4F13-4487-446B-9358-79D32DBCA1CD}"/>
    <cellStyle name="Comma 3 9 3 5" xfId="5654" xr:uid="{AD26DB93-77C3-4536-A373-16FEFEFE29F9}"/>
    <cellStyle name="Comma 3 9 3 6" xfId="9593" xr:uid="{05806DC2-EAF7-41AB-A15D-5EED995756B4}"/>
    <cellStyle name="Comma 3 9 4" xfId="1432" xr:uid="{00000000-0005-0000-0000-00008B080000}"/>
    <cellStyle name="Comma 3 9 4 2" xfId="3676" xr:uid="{00000000-0005-0000-0000-00008C080000}"/>
    <cellStyle name="Comma 3 9 4 2 2" xfId="7818" xr:uid="{7302BEE8-0593-43C5-AFD2-D0D1C96D14D1}"/>
    <cellStyle name="Comma 3 9 4 2 3" xfId="11757" xr:uid="{F2E74A88-AFBE-42E5-84FF-8EA7D6E391DB}"/>
    <cellStyle name="Comma 3 9 4 3" xfId="5858" xr:uid="{92ED0237-D97F-4487-B312-A40A23A92210}"/>
    <cellStyle name="Comma 3 9 4 4" xfId="9797" xr:uid="{A09C9CED-A9E4-4809-B919-788932BB946C}"/>
    <cellStyle name="Comma 3 9 5" xfId="2218" xr:uid="{00000000-0005-0000-0000-00008D080000}"/>
    <cellStyle name="Comma 3 9 5 2" xfId="4462" xr:uid="{00000000-0005-0000-0000-00008E080000}"/>
    <cellStyle name="Comma 3 9 5 2 2" xfId="8471" xr:uid="{DE9C3870-EB77-43FE-A808-B054D8FFA4B6}"/>
    <cellStyle name="Comma 3 9 5 2 3" xfId="12410" xr:uid="{739FD85B-2F48-4A76-9FF0-33DA6C3F5D6A}"/>
    <cellStyle name="Comma 3 9 5 3" xfId="6511" xr:uid="{CDDB9882-026C-409A-973B-A9E94C81E287}"/>
    <cellStyle name="Comma 3 9 5 4" xfId="10450" xr:uid="{53CF4813-C527-4A66-B13B-BFAEE6C8BD0D}"/>
    <cellStyle name="Comma 3 9 6" xfId="2942" xr:uid="{00000000-0005-0000-0000-00008F080000}"/>
    <cellStyle name="Comma 3 9 6 2" xfId="7164" xr:uid="{8B9F3E8B-FC4B-483F-823A-F6363DD704FB}"/>
    <cellStyle name="Comma 3 9 6 3" xfId="11103" xr:uid="{8EB0B3A6-5A9E-4B8C-A18A-AC72E76163BC}"/>
    <cellStyle name="Comma 3 9 7" xfId="5205" xr:uid="{D7FF76A9-2E8E-45E7-88B7-5BF2DE24BABC}"/>
    <cellStyle name="Comma 3 9 8" xfId="9144" xr:uid="{AC3B5F22-E76C-46B5-A5D0-FEFE95EAD6ED}"/>
    <cellStyle name="Comma 30" xfId="816" xr:uid="{00000000-0005-0000-0000-000090080000}"/>
    <cellStyle name="Comma 30 2" xfId="1050" xr:uid="{00000000-0005-0000-0000-000091080000}"/>
    <cellStyle name="Comma 30 2 2" xfId="1838" xr:uid="{00000000-0005-0000-0000-000092080000}"/>
    <cellStyle name="Comma 30 2 2 2" xfId="4082" xr:uid="{00000000-0005-0000-0000-000093080000}"/>
    <cellStyle name="Comma 30 2 2 2 2" xfId="8101" xr:uid="{AC13BE1B-6E54-422E-A364-14F6C807B22F}"/>
    <cellStyle name="Comma 30 2 2 2 3" xfId="12040" xr:uid="{C9D73046-8A00-4E53-B458-F95250DE9DC6}"/>
    <cellStyle name="Comma 30 2 2 3" xfId="6141" xr:uid="{509D7FC5-82DF-43EE-9B40-8D17B4F29E2D}"/>
    <cellStyle name="Comma 30 2 2 4" xfId="10080" xr:uid="{CDEB0BED-EE6C-48CE-B4AB-02B4F6CD8978}"/>
    <cellStyle name="Comma 30 2 3" xfId="2562" xr:uid="{00000000-0005-0000-0000-000094080000}"/>
    <cellStyle name="Comma 30 2 3 2" xfId="4806" xr:uid="{00000000-0005-0000-0000-000095080000}"/>
    <cellStyle name="Comma 30 2 3 2 2" xfId="8754" xr:uid="{83D87E7A-4932-4A06-BB42-82A2DC2DAED5}"/>
    <cellStyle name="Comma 30 2 3 2 3" xfId="12693" xr:uid="{C5B6724C-EE46-45A1-A9FA-C3F5ABC3C9FF}"/>
    <cellStyle name="Comma 30 2 3 3" xfId="6794" xr:uid="{E288ADFF-7005-45F7-AAA4-4F46DCB463F6}"/>
    <cellStyle name="Comma 30 2 3 4" xfId="10733" xr:uid="{E40F577C-43BE-4326-98A6-33E3CF3CC362}"/>
    <cellStyle name="Comma 30 2 4" xfId="3296" xr:uid="{00000000-0005-0000-0000-000096080000}"/>
    <cellStyle name="Comma 30 2 4 2" xfId="7448" xr:uid="{EED504A6-2D10-4E97-9F29-04FA5A43C7C6}"/>
    <cellStyle name="Comma 30 2 4 3" xfId="11387" xr:uid="{15F67B12-2CF2-451B-ACE7-05D11F75E149}"/>
    <cellStyle name="Comma 30 2 5" xfId="5488" xr:uid="{71678E45-95BB-4B44-9EE6-646285423CED}"/>
    <cellStyle name="Comma 30 2 6" xfId="9427" xr:uid="{D6271AA5-EA89-4FE0-AFDA-DE89CA08B8A7}"/>
    <cellStyle name="Comma 30 3" xfId="1304" xr:uid="{00000000-0005-0000-0000-000097080000}"/>
    <cellStyle name="Comma 30 3 2" xfId="2091" xr:uid="{00000000-0005-0000-0000-000098080000}"/>
    <cellStyle name="Comma 30 3 2 2" xfId="4335" xr:uid="{00000000-0005-0000-0000-000099080000}"/>
    <cellStyle name="Comma 30 3 2 2 2" xfId="8344" xr:uid="{C0D3B526-358F-43F9-BD8A-757A07D94581}"/>
    <cellStyle name="Comma 30 3 2 2 3" xfId="12283" xr:uid="{05D84BE6-DCA4-43BA-B739-B8B72F2802C2}"/>
    <cellStyle name="Comma 30 3 2 3" xfId="6384" xr:uid="{66D38A95-C2B1-4274-A317-9821D8EF3AE4}"/>
    <cellStyle name="Comma 30 3 2 4" xfId="10323" xr:uid="{7EBB1601-063A-46D9-A472-8E36D6D504C4}"/>
    <cellStyle name="Comma 30 3 3" xfId="2813" xr:uid="{00000000-0005-0000-0000-00009A080000}"/>
    <cellStyle name="Comma 30 3 3 2" xfId="5057" xr:uid="{00000000-0005-0000-0000-00009B080000}"/>
    <cellStyle name="Comma 30 3 3 2 2" xfId="8997" xr:uid="{8E5C5D20-F50F-4381-8E18-479DFEDD6677}"/>
    <cellStyle name="Comma 30 3 3 2 3" xfId="12936" xr:uid="{D8EECB3C-CC93-449B-9003-38B412C07AC6}"/>
    <cellStyle name="Comma 30 3 3 3" xfId="7037" xr:uid="{DF9A7B47-EA27-4CE7-89BF-D1DDEA786B1C}"/>
    <cellStyle name="Comma 30 3 3 4" xfId="10976" xr:uid="{898B85CB-DB22-459D-AB9F-7694F2F99BF8}"/>
    <cellStyle name="Comma 30 3 4" xfId="3549" xr:uid="{00000000-0005-0000-0000-00009C080000}"/>
    <cellStyle name="Comma 30 3 4 2" xfId="7691" xr:uid="{55B09C75-62BE-4D21-AA04-1CBE9A0B9965}"/>
    <cellStyle name="Comma 30 3 4 3" xfId="11630" xr:uid="{14E67AAE-A3B4-4BEC-9BB4-D59ABEF37269}"/>
    <cellStyle name="Comma 30 3 5" xfId="5731" xr:uid="{27220F78-B45D-458A-80CE-EA2EE17F8E9E}"/>
    <cellStyle name="Comma 30 3 6" xfId="9670" xr:uid="{630ABAD6-AB76-4C21-8DAE-9157E932BF61}"/>
    <cellStyle name="Comma 30 4" xfId="1624" xr:uid="{00000000-0005-0000-0000-00009D080000}"/>
    <cellStyle name="Comma 30 4 2" xfId="3868" xr:uid="{00000000-0005-0000-0000-00009E080000}"/>
    <cellStyle name="Comma 30 4 2 2" xfId="7895" xr:uid="{AED54E96-E86C-4266-9A2F-20CBE5DB9D84}"/>
    <cellStyle name="Comma 30 4 2 3" xfId="11834" xr:uid="{8CDC7382-0116-4CE5-8A4B-E8B211F4DB09}"/>
    <cellStyle name="Comma 30 4 3" xfId="5935" xr:uid="{618AE0A4-E57B-443B-BCB8-90AF6BB9637E}"/>
    <cellStyle name="Comma 30 4 4" xfId="9874" xr:uid="{40263266-AC22-48A0-BE82-2E817A16A684}"/>
    <cellStyle name="Comma 30 5" xfId="2348" xr:uid="{00000000-0005-0000-0000-00009F080000}"/>
    <cellStyle name="Comma 30 5 2" xfId="4592" xr:uid="{00000000-0005-0000-0000-0000A0080000}"/>
    <cellStyle name="Comma 30 5 2 2" xfId="8548" xr:uid="{52664F81-786B-4A1D-9A8F-D7E46C4392D7}"/>
    <cellStyle name="Comma 30 5 2 3" xfId="12487" xr:uid="{28BA7534-B51E-414D-B75E-BA5E41A64A3A}"/>
    <cellStyle name="Comma 30 5 3" xfId="6588" xr:uid="{C977DAD1-9E17-494A-965F-05468D739614}"/>
    <cellStyle name="Comma 30 5 4" xfId="10527" xr:uid="{0BF0CF9E-2093-40D3-9679-516143D3276B}"/>
    <cellStyle name="Comma 30 6" xfId="3082" xr:uid="{00000000-0005-0000-0000-0000A1080000}"/>
    <cellStyle name="Comma 30 6 2" xfId="7242" xr:uid="{88FC23A1-3DF7-4F68-B90A-B49B52F4913E}"/>
    <cellStyle name="Comma 30 6 3" xfId="11181" xr:uid="{4915D6C0-9484-46CF-B5AC-8B6BDA7B0885}"/>
    <cellStyle name="Comma 30 7" xfId="5282" xr:uid="{9EDE6729-3A5A-4C13-9A5C-DE2ACDF1625C}"/>
    <cellStyle name="Comma 30 8" xfId="9221" xr:uid="{C3ABF3C6-36C1-440B-9673-0404CDDA74EF}"/>
    <cellStyle name="Comma 31" xfId="727" xr:uid="{00000000-0005-0000-0000-0000A2080000}"/>
    <cellStyle name="Comma 31 2" xfId="1040" xr:uid="{00000000-0005-0000-0000-0000A3080000}"/>
    <cellStyle name="Comma 31 2 2" xfId="1828" xr:uid="{00000000-0005-0000-0000-0000A4080000}"/>
    <cellStyle name="Comma 31 2 2 2" xfId="4072" xr:uid="{00000000-0005-0000-0000-0000A5080000}"/>
    <cellStyle name="Comma 31 2 2 2 2" xfId="8091" xr:uid="{E63FCA56-358A-4A93-9DF7-25B5799B88F4}"/>
    <cellStyle name="Comma 31 2 2 2 3" xfId="12030" xr:uid="{A56FDCC7-E9B9-40A9-819D-0A16CDBE813B}"/>
    <cellStyle name="Comma 31 2 2 3" xfId="6131" xr:uid="{E39AA1F3-156B-4BD6-A1B5-8204B8C4AC2E}"/>
    <cellStyle name="Comma 31 2 2 4" xfId="10070" xr:uid="{BDC597E0-DD47-409A-9592-41A802A12DD4}"/>
    <cellStyle name="Comma 31 2 3" xfId="2552" xr:uid="{00000000-0005-0000-0000-0000A6080000}"/>
    <cellStyle name="Comma 31 2 3 2" xfId="4796" xr:uid="{00000000-0005-0000-0000-0000A7080000}"/>
    <cellStyle name="Comma 31 2 3 2 2" xfId="8744" xr:uid="{5B1C661F-A4BD-4605-90C0-5C8C1C867708}"/>
    <cellStyle name="Comma 31 2 3 2 3" xfId="12683" xr:uid="{FD8B769E-3AB1-4B50-AFBC-31C02EC3ED11}"/>
    <cellStyle name="Comma 31 2 3 3" xfId="6784" xr:uid="{F460B1CC-8990-4642-820E-C9574D747A67}"/>
    <cellStyle name="Comma 31 2 3 4" xfId="10723" xr:uid="{AE2B4DBD-84EC-4514-A8B5-285E0AE6E5E0}"/>
    <cellStyle name="Comma 31 2 4" xfId="3286" xr:uid="{00000000-0005-0000-0000-0000A8080000}"/>
    <cellStyle name="Comma 31 2 4 2" xfId="7438" xr:uid="{B5EC5FA7-E578-4C6D-8FC5-7C51BDE416FE}"/>
    <cellStyle name="Comma 31 2 4 3" xfId="11377" xr:uid="{93EDDAB3-1302-4D5C-97BF-0C311BE916CE}"/>
    <cellStyle name="Comma 31 2 5" xfId="5478" xr:uid="{9FF64E7C-03D6-496A-A3D4-41AA921DA7FC}"/>
    <cellStyle name="Comma 31 2 6" xfId="9417" xr:uid="{905B8F32-7061-40BA-856C-6345C87BCC70}"/>
    <cellStyle name="Comma 31 3" xfId="1293" xr:uid="{00000000-0005-0000-0000-0000A9080000}"/>
    <cellStyle name="Comma 31 3 2" xfId="2080" xr:uid="{00000000-0005-0000-0000-0000AA080000}"/>
    <cellStyle name="Comma 31 3 2 2" xfId="4324" xr:uid="{00000000-0005-0000-0000-0000AB080000}"/>
    <cellStyle name="Comma 31 3 2 2 2" xfId="8334" xr:uid="{0F3B34EB-AC51-40DD-B814-71DC0BFFCDB3}"/>
    <cellStyle name="Comma 31 3 2 2 3" xfId="12273" xr:uid="{490E38AF-F1E8-4971-A401-181BE17390B2}"/>
    <cellStyle name="Comma 31 3 2 3" xfId="6374" xr:uid="{A07B181B-71B6-4B2B-9E6A-8D9684FCAC01}"/>
    <cellStyle name="Comma 31 3 2 4" xfId="10313" xr:uid="{9A0CBD15-B0A4-4649-A527-1CF83E00E5E6}"/>
    <cellStyle name="Comma 31 3 3" xfId="2803" xr:uid="{00000000-0005-0000-0000-0000AC080000}"/>
    <cellStyle name="Comma 31 3 3 2" xfId="5047" xr:uid="{00000000-0005-0000-0000-0000AD080000}"/>
    <cellStyle name="Comma 31 3 3 2 2" xfId="8987" xr:uid="{A4DCBD2A-D245-4B73-B2AB-8809381179B9}"/>
    <cellStyle name="Comma 31 3 3 2 3" xfId="12926" xr:uid="{04D58030-3064-4F86-B0B1-1A0D981FF9A7}"/>
    <cellStyle name="Comma 31 3 3 3" xfId="7027" xr:uid="{651EE37A-34C7-4865-B18E-43ABBF7B8945}"/>
    <cellStyle name="Comma 31 3 3 4" xfId="10966" xr:uid="{AEF521E4-F7BA-4E26-9716-1A44C7507DF5}"/>
    <cellStyle name="Comma 31 3 4" xfId="3538" xr:uid="{00000000-0005-0000-0000-0000AE080000}"/>
    <cellStyle name="Comma 31 3 4 2" xfId="7681" xr:uid="{315753B7-A9A8-4020-826D-DCF17A7FB788}"/>
    <cellStyle name="Comma 31 3 4 3" xfId="11620" xr:uid="{3AB80DEB-B867-4EC1-BD45-87508BC851A6}"/>
    <cellStyle name="Comma 31 3 5" xfId="5721" xr:uid="{D6014164-CA77-4F93-9F7E-CF6298BD5F1B}"/>
    <cellStyle name="Comma 31 3 6" xfId="9660" xr:uid="{7357CCD3-C3D2-4F53-AA51-7679284A8E9C}"/>
    <cellStyle name="Comma 31 4" xfId="1560" xr:uid="{00000000-0005-0000-0000-0000AF080000}"/>
    <cellStyle name="Comma 31 4 2" xfId="3804" xr:uid="{00000000-0005-0000-0000-0000B0080000}"/>
    <cellStyle name="Comma 31 4 2 2" xfId="7885" xr:uid="{5C1F7667-8471-4AB5-8C2A-9F8BBF4257B5}"/>
    <cellStyle name="Comma 31 4 2 3" xfId="11824" xr:uid="{2D36A309-A9B1-472F-8631-4344AE75CE8E}"/>
    <cellStyle name="Comma 31 4 3" xfId="5925" xr:uid="{5D5CDB50-7395-48C8-BF1A-8D20682A0CDB}"/>
    <cellStyle name="Comma 31 4 4" xfId="9864" xr:uid="{FCB66A13-AB05-4BF0-BD79-717B7AAEFADE}"/>
    <cellStyle name="Comma 31 5" xfId="2338" xr:uid="{00000000-0005-0000-0000-0000B1080000}"/>
    <cellStyle name="Comma 31 5 2" xfId="4582" xr:uid="{00000000-0005-0000-0000-0000B2080000}"/>
    <cellStyle name="Comma 31 5 2 2" xfId="8538" xr:uid="{AB72613D-CDB2-4E63-9A13-5DE4EF4A4795}"/>
    <cellStyle name="Comma 31 5 2 3" xfId="12477" xr:uid="{F6BEE980-D40A-4C0B-9B8F-983662656419}"/>
    <cellStyle name="Comma 31 5 3" xfId="6578" xr:uid="{271EFEC9-52F3-4290-8572-99AFA5636B37}"/>
    <cellStyle name="Comma 31 5 4" xfId="10517" xr:uid="{51211FB8-0FA1-43C1-B28A-63466D8B1CA5}"/>
    <cellStyle name="Comma 31 6" xfId="3018" xr:uid="{00000000-0005-0000-0000-0000B3080000}"/>
    <cellStyle name="Comma 31 6 2" xfId="7232" xr:uid="{CCC2E9D5-9BBB-43A3-B970-563DBAD3FB24}"/>
    <cellStyle name="Comma 31 6 3" xfId="11171" xr:uid="{7F470F6D-333F-4C5A-9BA1-1C566D8EBDC6}"/>
    <cellStyle name="Comma 31 7" xfId="5272" xr:uid="{9574BD56-7108-4D78-A882-365892F31E77}"/>
    <cellStyle name="Comma 31 8" xfId="9211" xr:uid="{627EE1A0-E2BC-4DE4-ACB3-A43C4CC86FC0}"/>
    <cellStyle name="Comma 32" xfId="824" xr:uid="{00000000-0005-0000-0000-0000B4080000}"/>
    <cellStyle name="Comma 32 2" xfId="1053" xr:uid="{00000000-0005-0000-0000-0000B5080000}"/>
    <cellStyle name="Comma 32 2 2" xfId="1841" xr:uid="{00000000-0005-0000-0000-0000B6080000}"/>
    <cellStyle name="Comma 32 2 2 2" xfId="4085" xr:uid="{00000000-0005-0000-0000-0000B7080000}"/>
    <cellStyle name="Comma 32 2 2 2 2" xfId="8104" xr:uid="{69925C33-5654-40A0-B935-FB548DAA0B54}"/>
    <cellStyle name="Comma 32 2 2 2 3" xfId="12043" xr:uid="{9AC3967D-CA5E-45B5-A40B-46ACD39381E2}"/>
    <cellStyle name="Comma 32 2 2 3" xfId="6144" xr:uid="{B083154A-F0F8-4ECA-9AFE-CB254D2E3EFE}"/>
    <cellStyle name="Comma 32 2 2 4" xfId="10083" xr:uid="{B7BFCD01-5F45-46CC-BFF8-A911A6285D9C}"/>
    <cellStyle name="Comma 32 2 3" xfId="2565" xr:uid="{00000000-0005-0000-0000-0000B8080000}"/>
    <cellStyle name="Comma 32 2 3 2" xfId="4809" xr:uid="{00000000-0005-0000-0000-0000B9080000}"/>
    <cellStyle name="Comma 32 2 3 2 2" xfId="8757" xr:uid="{C5C8D404-B714-41A0-A630-685E1231167C}"/>
    <cellStyle name="Comma 32 2 3 2 3" xfId="12696" xr:uid="{38AFA88C-9B4F-4953-8D7B-DA16F8F8AD49}"/>
    <cellStyle name="Comma 32 2 3 3" xfId="6797" xr:uid="{B4A6097D-CE2B-41AD-9CDA-BEAF1208D3C4}"/>
    <cellStyle name="Comma 32 2 3 4" xfId="10736" xr:uid="{69DC6C56-A071-4F70-AEE1-08BE74D831B2}"/>
    <cellStyle name="Comma 32 2 4" xfId="3299" xr:uid="{00000000-0005-0000-0000-0000BA080000}"/>
    <cellStyle name="Comma 32 2 4 2" xfId="7451" xr:uid="{475E5477-47B8-4219-82F5-D5B11610D5D9}"/>
    <cellStyle name="Comma 32 2 4 3" xfId="11390" xr:uid="{1573B4A8-24B6-47E8-ACF2-CC88E6D5DB20}"/>
    <cellStyle name="Comma 32 2 5" xfId="5491" xr:uid="{891DDD47-8603-42A9-A519-610FE4BC4B63}"/>
    <cellStyle name="Comma 32 2 6" xfId="9430" xr:uid="{B0E7C0A5-989A-4FF2-964A-152BAD881E72}"/>
    <cellStyle name="Comma 32 3" xfId="1307" xr:uid="{00000000-0005-0000-0000-0000BB080000}"/>
    <cellStyle name="Comma 32 3 2" xfId="2094" xr:uid="{00000000-0005-0000-0000-0000BC080000}"/>
    <cellStyle name="Comma 32 3 2 2" xfId="4338" xr:uid="{00000000-0005-0000-0000-0000BD080000}"/>
    <cellStyle name="Comma 32 3 2 2 2" xfId="8347" xr:uid="{9171DDCA-F180-471A-9415-5CB7995EE0D3}"/>
    <cellStyle name="Comma 32 3 2 2 3" xfId="12286" xr:uid="{0101E0F0-92D4-45E0-A8D2-5A9E8243C302}"/>
    <cellStyle name="Comma 32 3 2 3" xfId="6387" xr:uid="{DA88DCE8-A70C-4DA1-8C2F-3EF6E9CF7D4B}"/>
    <cellStyle name="Comma 32 3 2 4" xfId="10326" xr:uid="{30BF777B-DB80-4681-91C7-B599ED54976D}"/>
    <cellStyle name="Comma 32 3 3" xfId="2816" xr:uid="{00000000-0005-0000-0000-0000BE080000}"/>
    <cellStyle name="Comma 32 3 3 2" xfId="5060" xr:uid="{00000000-0005-0000-0000-0000BF080000}"/>
    <cellStyle name="Comma 32 3 3 2 2" xfId="9000" xr:uid="{79F75308-80BB-421C-9DEE-53D6D90C8BE1}"/>
    <cellStyle name="Comma 32 3 3 2 3" xfId="12939" xr:uid="{C5B4AD77-E8A3-4275-A5E2-EE6564DF06D1}"/>
    <cellStyle name="Comma 32 3 3 3" xfId="7040" xr:uid="{151C5833-0897-4DF0-B732-B6D470B0C89E}"/>
    <cellStyle name="Comma 32 3 3 4" xfId="10979" xr:uid="{9860F35C-3BCA-47C9-BB67-A94C7835F30E}"/>
    <cellStyle name="Comma 32 3 4" xfId="3552" xr:uid="{00000000-0005-0000-0000-0000C0080000}"/>
    <cellStyle name="Comma 32 3 4 2" xfId="7694" xr:uid="{FA1F2109-A646-407B-9E7A-C4B0328E6963}"/>
    <cellStyle name="Comma 32 3 4 3" xfId="11633" xr:uid="{D4AC7E24-E83F-488B-BDF8-ACC29977B1D6}"/>
    <cellStyle name="Comma 32 3 5" xfId="5734" xr:uid="{D58464EF-EA22-484D-BCE8-AACE6BB20A7F}"/>
    <cellStyle name="Comma 32 3 6" xfId="9673" xr:uid="{2CC56365-466D-47BA-8485-353396518965}"/>
    <cellStyle name="Comma 32 4" xfId="1627" xr:uid="{00000000-0005-0000-0000-0000C1080000}"/>
    <cellStyle name="Comma 32 4 2" xfId="3871" xr:uid="{00000000-0005-0000-0000-0000C2080000}"/>
    <cellStyle name="Comma 32 4 2 2" xfId="7898" xr:uid="{5F855115-5ED2-450F-8268-586F773E0DF5}"/>
    <cellStyle name="Comma 32 4 2 3" xfId="11837" xr:uid="{A8E8A704-A9BF-4486-9AEF-411017FFF5CC}"/>
    <cellStyle name="Comma 32 4 3" xfId="5938" xr:uid="{12340EE4-09A4-409B-83BF-3A8F53AA52F5}"/>
    <cellStyle name="Comma 32 4 4" xfId="9877" xr:uid="{43C24117-5C38-4A84-80E6-5EFE61F20D35}"/>
    <cellStyle name="Comma 32 5" xfId="2351" xr:uid="{00000000-0005-0000-0000-0000C3080000}"/>
    <cellStyle name="Comma 32 5 2" xfId="4595" xr:uid="{00000000-0005-0000-0000-0000C4080000}"/>
    <cellStyle name="Comma 32 5 2 2" xfId="8551" xr:uid="{57830213-6F25-4226-8B74-0FD8E6493B2F}"/>
    <cellStyle name="Comma 32 5 2 3" xfId="12490" xr:uid="{564207ED-35F4-435E-B921-C5F83EFD342C}"/>
    <cellStyle name="Comma 32 5 3" xfId="6591" xr:uid="{2347F753-6F70-4FAC-B131-3E9E2698BB3A}"/>
    <cellStyle name="Comma 32 5 4" xfId="10530" xr:uid="{74F0A019-ABC8-4AF3-9BF2-09AB86AE7119}"/>
    <cellStyle name="Comma 32 6" xfId="3085" xr:uid="{00000000-0005-0000-0000-0000C5080000}"/>
    <cellStyle name="Comma 32 6 2" xfId="7245" xr:uid="{DD3571CC-6170-44D0-A8BB-994798DC9216}"/>
    <cellStyle name="Comma 32 6 3" xfId="11184" xr:uid="{D9CFC3F1-8F9D-4A04-97DA-335B7767698A}"/>
    <cellStyle name="Comma 32 7" xfId="5285" xr:uid="{55EB8B01-79CD-4B07-8230-3F85051792E3}"/>
    <cellStyle name="Comma 32 8" xfId="9224" xr:uid="{8A3E3323-9A36-462D-B05E-78D390BC9B1C}"/>
    <cellStyle name="Comma 33" xfId="153" xr:uid="{00000000-0005-0000-0000-0000C6080000}"/>
    <cellStyle name="Comma 33 2" xfId="965" xr:uid="{00000000-0005-0000-0000-0000C7080000}"/>
    <cellStyle name="Comma 33 2 2" xfId="1753" xr:uid="{00000000-0005-0000-0000-0000C8080000}"/>
    <cellStyle name="Comma 33 2 2 2" xfId="3997" xr:uid="{00000000-0005-0000-0000-0000C9080000}"/>
    <cellStyle name="Comma 33 2 2 2 2" xfId="8024" xr:uid="{87B06352-9FF8-4DE9-A60C-FA1B38C603A6}"/>
    <cellStyle name="Comma 33 2 2 2 3" xfId="11963" xr:uid="{75FBD10B-C1AD-4762-B1C8-977CD10071F0}"/>
    <cellStyle name="Comma 33 2 2 3" xfId="6064" xr:uid="{2AD3F568-1C2E-4D7C-986E-937CB3778DE7}"/>
    <cellStyle name="Comma 33 2 2 4" xfId="10003" xr:uid="{7CF18980-9FE1-492C-A448-73A998BEA6B8}"/>
    <cellStyle name="Comma 33 2 3" xfId="2477" xr:uid="{00000000-0005-0000-0000-0000CA080000}"/>
    <cellStyle name="Comma 33 2 3 2" xfId="4721" xr:uid="{00000000-0005-0000-0000-0000CB080000}"/>
    <cellStyle name="Comma 33 2 3 2 2" xfId="8677" xr:uid="{3FA5E8DD-C558-40D1-B8BE-36A038B9CA79}"/>
    <cellStyle name="Comma 33 2 3 2 3" xfId="12616" xr:uid="{E0D20AD9-375D-4AD9-B85D-BA930B8E5C56}"/>
    <cellStyle name="Comma 33 2 3 3" xfId="6717" xr:uid="{D4874A5D-ED10-4901-8080-372B1A3534E2}"/>
    <cellStyle name="Comma 33 2 3 4" xfId="10656" xr:uid="{06753E60-0B5C-4157-8010-4359AF6D423E}"/>
    <cellStyle name="Comma 33 2 4" xfId="3211" xr:uid="{00000000-0005-0000-0000-0000CC080000}"/>
    <cellStyle name="Comma 33 2 4 2" xfId="7371" xr:uid="{89E4D667-9F2C-4412-B800-39B43AF65E11}"/>
    <cellStyle name="Comma 33 2 4 3" xfId="11310" xr:uid="{EA212F87-1D03-4472-8DE2-7547AF0B5AAC}"/>
    <cellStyle name="Comma 33 2 5" xfId="5411" xr:uid="{155C4F86-C03E-44FD-A484-3BE6B3B2F534}"/>
    <cellStyle name="Comma 33 2 6" xfId="9350" xr:uid="{1B9263A7-28F7-41C4-9BD8-7E06EE7E55A7}"/>
    <cellStyle name="Comma 33 3" xfId="1218" xr:uid="{00000000-0005-0000-0000-0000CD080000}"/>
    <cellStyle name="Comma 33 3 2" xfId="2005" xr:uid="{00000000-0005-0000-0000-0000CE080000}"/>
    <cellStyle name="Comma 33 3 2 2" xfId="4249" xr:uid="{00000000-0005-0000-0000-0000CF080000}"/>
    <cellStyle name="Comma 33 3 2 2 2" xfId="8268" xr:uid="{3830E2A0-8D74-4373-B460-2E80213904B7}"/>
    <cellStyle name="Comma 33 3 2 2 3" xfId="12207" xr:uid="{21D5F2D0-4551-4990-96D5-B7078B6C32EE}"/>
    <cellStyle name="Comma 33 3 2 3" xfId="6308" xr:uid="{DE014958-44D6-4E76-BBBC-B38A17DD6A30}"/>
    <cellStyle name="Comma 33 3 2 4" xfId="10247" xr:uid="{70E5EAD1-01ED-48BD-88C0-431690743486}"/>
    <cellStyle name="Comma 33 3 3" xfId="2729" xr:uid="{00000000-0005-0000-0000-0000D0080000}"/>
    <cellStyle name="Comma 33 3 3 2" xfId="4973" xr:uid="{00000000-0005-0000-0000-0000D1080000}"/>
    <cellStyle name="Comma 33 3 3 2 2" xfId="8921" xr:uid="{B26FDA07-DC79-469D-8A95-6D48FE17E1C9}"/>
    <cellStyle name="Comma 33 3 3 2 3" xfId="12860" xr:uid="{EFD016D9-BEB1-4FEC-85FB-0C83AE0D5F0A}"/>
    <cellStyle name="Comma 33 3 3 3" xfId="6961" xr:uid="{704673F1-B3F7-434D-984B-66B3BB89DE22}"/>
    <cellStyle name="Comma 33 3 3 4" xfId="10900" xr:uid="{D6842F29-BEDE-4A4C-BB5B-2E7149314584}"/>
    <cellStyle name="Comma 33 3 4" xfId="3463" xr:uid="{00000000-0005-0000-0000-0000D2080000}"/>
    <cellStyle name="Comma 33 3 4 2" xfId="7615" xr:uid="{B3688A02-F925-4DEA-A53E-FF6F6ACCCF8F}"/>
    <cellStyle name="Comma 33 3 4 3" xfId="11554" xr:uid="{43137161-5331-4060-A50B-FAE01104CF8E}"/>
    <cellStyle name="Comma 33 3 5" xfId="5655" xr:uid="{CA361265-42DD-4CFC-B76D-8F2A6F69F6C9}"/>
    <cellStyle name="Comma 33 3 6" xfId="9594" xr:uid="{34D86D2D-DF50-479D-AD26-053171546AB0}"/>
    <cellStyle name="Comma 33 4" xfId="1433" xr:uid="{00000000-0005-0000-0000-0000D3080000}"/>
    <cellStyle name="Comma 33 4 2" xfId="3677" xr:uid="{00000000-0005-0000-0000-0000D4080000}"/>
    <cellStyle name="Comma 33 4 2 2" xfId="7819" xr:uid="{B33252C7-639C-4735-8FD7-6752A967AFF8}"/>
    <cellStyle name="Comma 33 4 2 3" xfId="11758" xr:uid="{9C41A69D-F529-4B44-9A9E-0C9F5FDCC5E6}"/>
    <cellStyle name="Comma 33 4 3" xfId="5859" xr:uid="{E5FFB98F-4667-48DC-A8B5-2C803B3D1CD3}"/>
    <cellStyle name="Comma 33 4 4" xfId="9798" xr:uid="{DA5EF663-3CFD-4061-B93E-5D668DAB2580}"/>
    <cellStyle name="Comma 33 5" xfId="2219" xr:uid="{00000000-0005-0000-0000-0000D5080000}"/>
    <cellStyle name="Comma 33 5 2" xfId="4463" xr:uid="{00000000-0005-0000-0000-0000D6080000}"/>
    <cellStyle name="Comma 33 5 2 2" xfId="8472" xr:uid="{AD629B8C-82FF-4053-A7F9-38B1875EA97D}"/>
    <cellStyle name="Comma 33 5 2 3" xfId="12411" xr:uid="{F1B6A566-81E7-43AE-B43F-A346A11FF170}"/>
    <cellStyle name="Comma 33 5 3" xfId="6512" xr:uid="{22615CD7-8213-466D-AD68-2A07F634C4CC}"/>
    <cellStyle name="Comma 33 5 4" xfId="10451" xr:uid="{5E73642B-8A87-446D-87DF-5104BE5EF5D9}"/>
    <cellStyle name="Comma 33 6" xfId="2943" xr:uid="{00000000-0005-0000-0000-0000D7080000}"/>
    <cellStyle name="Comma 33 6 2" xfId="7165" xr:uid="{5DD173CF-ED14-4657-A400-30D7F2E3F205}"/>
    <cellStyle name="Comma 33 6 3" xfId="11104" xr:uid="{985C6DC5-971F-466D-B781-9684DD402C95}"/>
    <cellStyle name="Comma 33 7" xfId="5206" xr:uid="{F75221BA-191F-4B9A-A7B4-C3CF8A7BF474}"/>
    <cellStyle name="Comma 33 8" xfId="9145" xr:uid="{93AC3C16-E8E7-4CD1-84B5-55FC0B19766B}"/>
    <cellStyle name="Comma 34" xfId="730" xr:uid="{00000000-0005-0000-0000-0000D8080000}"/>
    <cellStyle name="Comma 34 2" xfId="1043" xr:uid="{00000000-0005-0000-0000-0000D9080000}"/>
    <cellStyle name="Comma 34 2 2" xfId="1831" xr:uid="{00000000-0005-0000-0000-0000DA080000}"/>
    <cellStyle name="Comma 34 2 2 2" xfId="4075" xr:uid="{00000000-0005-0000-0000-0000DB080000}"/>
    <cellStyle name="Comma 34 2 2 2 2" xfId="8094" xr:uid="{8C7EB6C2-93C1-42E7-BEF5-981CA7C5F93C}"/>
    <cellStyle name="Comma 34 2 2 2 3" xfId="12033" xr:uid="{0BF2DC55-BB69-4871-82F2-CE8DFC0CB0A5}"/>
    <cellStyle name="Comma 34 2 2 3" xfId="6134" xr:uid="{88C2DB9E-7E46-4D54-980C-AF99132A111F}"/>
    <cellStyle name="Comma 34 2 2 4" xfId="10073" xr:uid="{502F7C94-0F92-4F7D-A439-B105FB07503C}"/>
    <cellStyle name="Comma 34 2 3" xfId="2555" xr:uid="{00000000-0005-0000-0000-0000DC080000}"/>
    <cellStyle name="Comma 34 2 3 2" xfId="4799" xr:uid="{00000000-0005-0000-0000-0000DD080000}"/>
    <cellStyle name="Comma 34 2 3 2 2" xfId="8747" xr:uid="{71F972A3-6A67-4E97-8D28-BF58744235F0}"/>
    <cellStyle name="Comma 34 2 3 2 3" xfId="12686" xr:uid="{05C1022D-1D18-4A20-B3AC-1B68CFA1FE43}"/>
    <cellStyle name="Comma 34 2 3 3" xfId="6787" xr:uid="{E116803D-01B0-4107-8585-3A735D72A5A3}"/>
    <cellStyle name="Comma 34 2 3 4" xfId="10726" xr:uid="{D4F337DD-A606-4145-BDF6-14B1E554BB29}"/>
    <cellStyle name="Comma 34 2 4" xfId="3289" xr:uid="{00000000-0005-0000-0000-0000DE080000}"/>
    <cellStyle name="Comma 34 2 4 2" xfId="7441" xr:uid="{354EF81F-2A3C-442D-8B58-E800FCFCD071}"/>
    <cellStyle name="Comma 34 2 4 3" xfId="11380" xr:uid="{E1091E81-FFFC-417B-80BD-EEBB276722DC}"/>
    <cellStyle name="Comma 34 2 5" xfId="5481" xr:uid="{1CF9A975-3329-4AFF-92F3-22BAE6657A4B}"/>
    <cellStyle name="Comma 34 2 6" xfId="9420" xr:uid="{BCDD6B13-D9A3-4E4F-AC39-4B65094A4323}"/>
    <cellStyle name="Comma 34 3" xfId="1296" xr:uid="{00000000-0005-0000-0000-0000DF080000}"/>
    <cellStyle name="Comma 34 3 2" xfId="2083" xr:uid="{00000000-0005-0000-0000-0000E0080000}"/>
    <cellStyle name="Comma 34 3 2 2" xfId="4327" xr:uid="{00000000-0005-0000-0000-0000E1080000}"/>
    <cellStyle name="Comma 34 3 2 2 2" xfId="8337" xr:uid="{8E8E9CBD-B91E-40E8-A4EB-1296623AAB2B}"/>
    <cellStyle name="Comma 34 3 2 2 3" xfId="12276" xr:uid="{A818D34A-C2C9-46DA-B56E-E77A5C369F8F}"/>
    <cellStyle name="Comma 34 3 2 3" xfId="6377" xr:uid="{9FDD5351-0E6D-49C0-B782-9BFAE9B86CF9}"/>
    <cellStyle name="Comma 34 3 2 4" xfId="10316" xr:uid="{9263AFD1-338F-4FD3-8C1C-346AD645C7A8}"/>
    <cellStyle name="Comma 34 3 3" xfId="2806" xr:uid="{00000000-0005-0000-0000-0000E2080000}"/>
    <cellStyle name="Comma 34 3 3 2" xfId="5050" xr:uid="{00000000-0005-0000-0000-0000E3080000}"/>
    <cellStyle name="Comma 34 3 3 2 2" xfId="8990" xr:uid="{DA24197D-4DEB-45C2-BB9D-5B551B693F4C}"/>
    <cellStyle name="Comma 34 3 3 2 3" xfId="12929" xr:uid="{4BF38926-3FBC-44EB-91B8-6141C37E1DB8}"/>
    <cellStyle name="Comma 34 3 3 3" xfId="7030" xr:uid="{F81F9FAB-7FC2-4DE2-9762-E17ED3B3B017}"/>
    <cellStyle name="Comma 34 3 3 4" xfId="10969" xr:uid="{405D7B49-2A73-42DC-8885-B8E9C8364F29}"/>
    <cellStyle name="Comma 34 3 4" xfId="3541" xr:uid="{00000000-0005-0000-0000-0000E4080000}"/>
    <cellStyle name="Comma 34 3 4 2" xfId="7684" xr:uid="{AB72FEC1-E68A-45D6-A9C3-78E489359283}"/>
    <cellStyle name="Comma 34 3 4 3" xfId="11623" xr:uid="{6C725F8B-2237-4033-9766-D8798FA80C0F}"/>
    <cellStyle name="Comma 34 3 5" xfId="5724" xr:uid="{EC441028-0058-47C1-A640-2460FF82179A}"/>
    <cellStyle name="Comma 34 3 6" xfId="9663" xr:uid="{73462027-DA72-4C7D-BA62-8E7F8495C337}"/>
    <cellStyle name="Comma 34 4" xfId="1563" xr:uid="{00000000-0005-0000-0000-0000E5080000}"/>
    <cellStyle name="Comma 34 4 2" xfId="3807" xr:uid="{00000000-0005-0000-0000-0000E6080000}"/>
    <cellStyle name="Comma 34 4 2 2" xfId="7888" xr:uid="{8C5B3C06-5B79-4EAD-9C34-B2FF2A42DFB6}"/>
    <cellStyle name="Comma 34 4 2 3" xfId="11827" xr:uid="{69BD43E0-B3F8-4848-B21E-4DE4AE059431}"/>
    <cellStyle name="Comma 34 4 3" xfId="5928" xr:uid="{91B78300-575C-4E25-9B0F-702C8AB74FBD}"/>
    <cellStyle name="Comma 34 4 4" xfId="9867" xr:uid="{806623C7-4059-439E-BB60-0FC267B23B93}"/>
    <cellStyle name="Comma 34 5" xfId="2341" xr:uid="{00000000-0005-0000-0000-0000E7080000}"/>
    <cellStyle name="Comma 34 5 2" xfId="4585" xr:uid="{00000000-0005-0000-0000-0000E8080000}"/>
    <cellStyle name="Comma 34 5 2 2" xfId="8541" xr:uid="{07DB35A4-3A33-460A-885D-34750E1E38B1}"/>
    <cellStyle name="Comma 34 5 2 3" xfId="12480" xr:uid="{E01B2271-47B8-4CC6-BE2F-3C9526B91BC2}"/>
    <cellStyle name="Comma 34 5 3" xfId="6581" xr:uid="{88A464E7-9231-4C4C-B737-45C01E0C9541}"/>
    <cellStyle name="Comma 34 5 4" xfId="10520" xr:uid="{7D9FB424-8586-4DBF-ABBC-4A786BC5AB69}"/>
    <cellStyle name="Comma 34 6" xfId="3021" xr:uid="{00000000-0005-0000-0000-0000E9080000}"/>
    <cellStyle name="Comma 34 6 2" xfId="7235" xr:uid="{46E9E747-5BB8-4AF9-B477-60E362AB440F}"/>
    <cellStyle name="Comma 34 6 3" xfId="11174" xr:uid="{5111EE94-D377-4C91-838D-B98FF9C66A00}"/>
    <cellStyle name="Comma 34 7" xfId="5275" xr:uid="{558FE169-DE4B-49C8-A024-8B683D815036}"/>
    <cellStyle name="Comma 34 8" xfId="9214" xr:uid="{E34DF7C7-993B-420C-BD66-00E18B4D77EB}"/>
    <cellStyle name="Comma 35" xfId="823" xr:uid="{00000000-0005-0000-0000-0000EA080000}"/>
    <cellStyle name="Comma 35 2" xfId="1052" xr:uid="{00000000-0005-0000-0000-0000EB080000}"/>
    <cellStyle name="Comma 35 2 2" xfId="1840" xr:uid="{00000000-0005-0000-0000-0000EC080000}"/>
    <cellStyle name="Comma 35 2 2 2" xfId="4084" xr:uid="{00000000-0005-0000-0000-0000ED080000}"/>
    <cellStyle name="Comma 35 2 2 2 2" xfId="8103" xr:uid="{49D57B3E-F119-480F-BBE7-A009F2FE9C12}"/>
    <cellStyle name="Comma 35 2 2 2 3" xfId="12042" xr:uid="{3B952517-7895-407A-BF60-27E74D4FDCC9}"/>
    <cellStyle name="Comma 35 2 2 3" xfId="6143" xr:uid="{3E2249C2-13A8-4238-9EE9-2230CF37F7C7}"/>
    <cellStyle name="Comma 35 2 2 4" xfId="10082" xr:uid="{8050A672-192A-4E2C-95CC-96F928F7AAB2}"/>
    <cellStyle name="Comma 35 2 3" xfId="2564" xr:uid="{00000000-0005-0000-0000-0000EE080000}"/>
    <cellStyle name="Comma 35 2 3 2" xfId="4808" xr:uid="{00000000-0005-0000-0000-0000EF080000}"/>
    <cellStyle name="Comma 35 2 3 2 2" xfId="8756" xr:uid="{26438685-ED7D-4358-990F-2AEA6D4C7AF9}"/>
    <cellStyle name="Comma 35 2 3 2 3" xfId="12695" xr:uid="{BB1A61CD-D9F8-4535-9C85-1AA3DF20A998}"/>
    <cellStyle name="Comma 35 2 3 3" xfId="6796" xr:uid="{8D4DBED9-DA39-41C4-AAB0-DFE6E3E1590F}"/>
    <cellStyle name="Comma 35 2 3 4" xfId="10735" xr:uid="{40F21D17-8166-47C4-A4E3-7E0017F2BE96}"/>
    <cellStyle name="Comma 35 2 4" xfId="3298" xr:uid="{00000000-0005-0000-0000-0000F0080000}"/>
    <cellStyle name="Comma 35 2 4 2" xfId="7450" xr:uid="{AD41B6A6-9A8E-4C4F-9113-BAB58AEF2CD6}"/>
    <cellStyle name="Comma 35 2 4 3" xfId="11389" xr:uid="{68DF26EB-E871-4FD8-9B97-EAFE3C568900}"/>
    <cellStyle name="Comma 35 2 5" xfId="5490" xr:uid="{E44E050F-D348-460E-B7AC-0D36B002FBE2}"/>
    <cellStyle name="Comma 35 2 6" xfId="9429" xr:uid="{E7587B29-FB4C-4E19-AC45-4280303472EE}"/>
    <cellStyle name="Comma 35 3" xfId="1306" xr:uid="{00000000-0005-0000-0000-0000F1080000}"/>
    <cellStyle name="Comma 35 3 2" xfId="2093" xr:uid="{00000000-0005-0000-0000-0000F2080000}"/>
    <cellStyle name="Comma 35 3 2 2" xfId="4337" xr:uid="{00000000-0005-0000-0000-0000F3080000}"/>
    <cellStyle name="Comma 35 3 2 2 2" xfId="8346" xr:uid="{27C2FEC1-94FE-42C7-9D4F-A91CC9603B0C}"/>
    <cellStyle name="Comma 35 3 2 2 3" xfId="12285" xr:uid="{2E261CBB-7CFF-4601-BA6D-0883BF0C3878}"/>
    <cellStyle name="Comma 35 3 2 3" xfId="6386" xr:uid="{B6EA95C1-DC27-4D41-BF05-6349099054A5}"/>
    <cellStyle name="Comma 35 3 2 4" xfId="10325" xr:uid="{B78FFF81-05C5-4B68-9550-3DE559792824}"/>
    <cellStyle name="Comma 35 3 3" xfId="2815" xr:uid="{00000000-0005-0000-0000-0000F4080000}"/>
    <cellStyle name="Comma 35 3 3 2" xfId="5059" xr:uid="{00000000-0005-0000-0000-0000F5080000}"/>
    <cellStyle name="Comma 35 3 3 2 2" xfId="8999" xr:uid="{90CC5633-7D88-4484-B7E4-72E43FA3999E}"/>
    <cellStyle name="Comma 35 3 3 2 3" xfId="12938" xr:uid="{AC3B0941-EBE5-44F8-B2C2-F419D74E167F}"/>
    <cellStyle name="Comma 35 3 3 3" xfId="7039" xr:uid="{6E090EA9-4064-466D-BC2A-3D363AE80B28}"/>
    <cellStyle name="Comma 35 3 3 4" xfId="10978" xr:uid="{5988839B-310C-4C07-9640-85FA6C964A58}"/>
    <cellStyle name="Comma 35 3 4" xfId="3551" xr:uid="{00000000-0005-0000-0000-0000F6080000}"/>
    <cellStyle name="Comma 35 3 4 2" xfId="7693" xr:uid="{C24C5D9A-CC48-40F5-8801-5CF8CE711A74}"/>
    <cellStyle name="Comma 35 3 4 3" xfId="11632" xr:uid="{524B9C0A-AE54-43D7-9F91-AE96C4796891}"/>
    <cellStyle name="Comma 35 3 5" xfId="5733" xr:uid="{3A580C64-DAD9-4EA7-A81B-BCF2746ADCC0}"/>
    <cellStyle name="Comma 35 3 6" xfId="9672" xr:uid="{5F8C3BA9-1BFB-4628-A2D1-6FED4938DEB0}"/>
    <cellStyle name="Comma 35 4" xfId="1626" xr:uid="{00000000-0005-0000-0000-0000F7080000}"/>
    <cellStyle name="Comma 35 4 2" xfId="3870" xr:uid="{00000000-0005-0000-0000-0000F8080000}"/>
    <cellStyle name="Comma 35 4 2 2" xfId="7897" xr:uid="{7449E15C-A4ED-40D6-BB8A-75D2B0BE7EC4}"/>
    <cellStyle name="Comma 35 4 2 3" xfId="11836" xr:uid="{F8E366B2-6342-4507-A6AD-A0252A7B28AF}"/>
    <cellStyle name="Comma 35 4 3" xfId="5937" xr:uid="{8E4054C5-89DD-4E2D-8628-62DEFAFBD968}"/>
    <cellStyle name="Comma 35 4 4" xfId="9876" xr:uid="{5F78E4B4-9F23-4C2B-B6BE-584205353D39}"/>
    <cellStyle name="Comma 35 5" xfId="2350" xr:uid="{00000000-0005-0000-0000-0000F9080000}"/>
    <cellStyle name="Comma 35 5 2" xfId="4594" xr:uid="{00000000-0005-0000-0000-0000FA080000}"/>
    <cellStyle name="Comma 35 5 2 2" xfId="8550" xr:uid="{FE92BC1A-E9B9-480C-ABD4-1E3D594D1006}"/>
    <cellStyle name="Comma 35 5 2 3" xfId="12489" xr:uid="{F8F336CC-E574-4477-B6E3-A1E6408D5704}"/>
    <cellStyle name="Comma 35 5 3" xfId="6590" xr:uid="{3FD8304B-75B5-493A-A0FE-97F976559C2E}"/>
    <cellStyle name="Comma 35 5 4" xfId="10529" xr:uid="{53A75058-5593-42C4-813E-8C5C975E832A}"/>
    <cellStyle name="Comma 35 6" xfId="3084" xr:uid="{00000000-0005-0000-0000-0000FB080000}"/>
    <cellStyle name="Comma 35 6 2" xfId="7244" xr:uid="{A0B6967F-373A-4560-AB00-A754701E5B24}"/>
    <cellStyle name="Comma 35 6 3" xfId="11183" xr:uid="{DC9ABB70-330E-4BA1-A9C1-975DBF376EA2}"/>
    <cellStyle name="Comma 35 7" xfId="5284" xr:uid="{1BB81C7F-A977-41A3-85AA-682A80BF9CA9}"/>
    <cellStyle name="Comma 35 8" xfId="9223" xr:uid="{F3F40CDB-BA13-463D-A6FD-7E401E9D84C8}"/>
    <cellStyle name="Comma 36" xfId="23" xr:uid="{00000000-0005-0000-0000-0000FC080000}"/>
    <cellStyle name="Comma 36 10" xfId="5089" xr:uid="{00000000-0005-0000-0000-0000FD080000}"/>
    <cellStyle name="Comma 36 10 2" xfId="9029" xr:uid="{31EE0F7A-382C-47B6-8499-E85A86720C42}"/>
    <cellStyle name="Comma 36 10 3" xfId="12968" xr:uid="{C418736B-C805-4B48-ACFB-2C9688BBAD8F}"/>
    <cellStyle name="Comma 36 11" xfId="5110" xr:uid="{DD0CD6B1-4726-476E-AB00-178D2A69E3CC}"/>
    <cellStyle name="Comma 36 12" xfId="9049" xr:uid="{57DC01F8-C09C-4146-9928-BD2BC406DF92}"/>
    <cellStyle name="Comma 36 2" xfId="26" xr:uid="{00000000-0005-0000-0000-0000FE080000}"/>
    <cellStyle name="Comma 36 2 10" xfId="5112" xr:uid="{C7FDC1D9-8989-4F56-87B4-3183BF8ED4BB}"/>
    <cellStyle name="Comma 36 2 11" xfId="9051" xr:uid="{C971DA57-A81B-42A8-82E8-ACE5C5CF4C19}"/>
    <cellStyle name="Comma 36 2 2" xfId="871" xr:uid="{00000000-0005-0000-0000-0000FF080000}"/>
    <cellStyle name="Comma 36 2 2 2" xfId="1659" xr:uid="{00000000-0005-0000-0000-000000090000}"/>
    <cellStyle name="Comma 36 2 2 2 2" xfId="3903" xr:uid="{00000000-0005-0000-0000-000001090000}"/>
    <cellStyle name="Comma 36 2 2 2 2 2" xfId="7930" xr:uid="{398949D7-9DC5-4CF2-BA0E-814F1D8E9C0D}"/>
    <cellStyle name="Comma 36 2 2 2 2 3" xfId="11869" xr:uid="{64E990DB-FD7A-4A93-A453-6F25617FC06A}"/>
    <cellStyle name="Comma 36 2 2 2 3" xfId="5970" xr:uid="{5E8B8691-E1B8-4BC8-82FB-F6247697EA6C}"/>
    <cellStyle name="Comma 36 2 2 2 4" xfId="9909" xr:uid="{1DCE8225-0E77-4351-9F40-1965A06AFA60}"/>
    <cellStyle name="Comma 36 2 2 3" xfId="2383" xr:uid="{00000000-0005-0000-0000-000002090000}"/>
    <cellStyle name="Comma 36 2 2 3 2" xfId="4627" xr:uid="{00000000-0005-0000-0000-000003090000}"/>
    <cellStyle name="Comma 36 2 2 3 2 2" xfId="8583" xr:uid="{2EE405E2-E212-422A-9CC9-B62B6C4C0D92}"/>
    <cellStyle name="Comma 36 2 2 3 2 3" xfId="12522" xr:uid="{AB5E787B-044B-4072-9FC7-5E66D9C803FB}"/>
    <cellStyle name="Comma 36 2 2 3 3" xfId="6623" xr:uid="{7DE3F47E-EDB5-49BC-9947-3509E1322056}"/>
    <cellStyle name="Comma 36 2 2 3 4" xfId="10562" xr:uid="{34AB9BF1-31A2-4CE2-81DF-BC5B47ADD031}"/>
    <cellStyle name="Comma 36 2 2 4" xfId="3117" xr:uid="{00000000-0005-0000-0000-000004090000}"/>
    <cellStyle name="Comma 36 2 2 4 2" xfId="7277" xr:uid="{23906A77-91A7-441D-A468-CE65F848D44B}"/>
    <cellStyle name="Comma 36 2 2 4 3" xfId="11216" xr:uid="{1470791D-AAB5-4F23-997F-DB765E0902D0}"/>
    <cellStyle name="Comma 36 2 2 5" xfId="5317" xr:uid="{E193E998-69F8-4441-B6FA-39652B35AF84}"/>
    <cellStyle name="Comma 36 2 2 6" xfId="9256" xr:uid="{BB06B23C-0FDC-4E5B-924A-8102D7FDB6FF}"/>
    <cellStyle name="Comma 36 2 3" xfId="1079" xr:uid="{00000000-0005-0000-0000-000005090000}"/>
    <cellStyle name="Comma 36 2 3 2" xfId="1866" xr:uid="{00000000-0005-0000-0000-000006090000}"/>
    <cellStyle name="Comma 36 2 3 2 2" xfId="4110" xr:uid="{00000000-0005-0000-0000-000007090000}"/>
    <cellStyle name="Comma 36 2 3 2 2 2" xfId="8129" xr:uid="{57F30D1E-8492-4044-9B70-C4C5E8426E0F}"/>
    <cellStyle name="Comma 36 2 3 2 2 3" xfId="12068" xr:uid="{3CFB31AB-FA14-413E-B76B-C1717BEA98FB}"/>
    <cellStyle name="Comma 36 2 3 2 3" xfId="6169" xr:uid="{178B12BA-0CFD-44A1-A6BC-3EF215E93AB1}"/>
    <cellStyle name="Comma 36 2 3 2 4" xfId="10108" xr:uid="{89EDB009-3DBF-432F-80CD-3EEE0B8AF9C3}"/>
    <cellStyle name="Comma 36 2 3 3" xfId="2590" xr:uid="{00000000-0005-0000-0000-000008090000}"/>
    <cellStyle name="Comma 36 2 3 3 2" xfId="4834" xr:uid="{00000000-0005-0000-0000-000009090000}"/>
    <cellStyle name="Comma 36 2 3 3 2 2" xfId="8782" xr:uid="{543FCEC2-4997-41AF-B546-3ED6F53BB2A9}"/>
    <cellStyle name="Comma 36 2 3 3 2 3" xfId="12721" xr:uid="{D2AAFB17-F635-4041-9E83-03422AC9516B}"/>
    <cellStyle name="Comma 36 2 3 3 3" xfId="6822" xr:uid="{40A225D5-23C3-470B-BC96-1E2899A17B88}"/>
    <cellStyle name="Comma 36 2 3 3 4" xfId="10761" xr:uid="{A80DB4E7-E0AB-4A73-BC8D-F7D372CE4724}"/>
    <cellStyle name="Comma 36 2 3 4" xfId="3324" xr:uid="{00000000-0005-0000-0000-00000A090000}"/>
    <cellStyle name="Comma 36 2 3 4 2" xfId="7476" xr:uid="{C48FDF8B-3B93-4807-8F48-768D6ECD43AF}"/>
    <cellStyle name="Comma 36 2 3 4 3" xfId="11415" xr:uid="{A6008FD6-8BAC-4D52-8BF3-1A111A171AE7}"/>
    <cellStyle name="Comma 36 2 3 5" xfId="5516" xr:uid="{E90678A7-F6D7-490F-93C3-7592022116D1}"/>
    <cellStyle name="Comma 36 2 3 6" xfId="9455" xr:uid="{435A200D-A104-4C63-8801-12746ABDB349}"/>
    <cellStyle name="Comma 36 2 4" xfId="1101" xr:uid="{00000000-0005-0000-0000-00000B090000}"/>
    <cellStyle name="Comma 36 2 4 2" xfId="1888" xr:uid="{00000000-0005-0000-0000-00000C090000}"/>
    <cellStyle name="Comma 36 2 4 2 2" xfId="4132" xr:uid="{00000000-0005-0000-0000-00000D090000}"/>
    <cellStyle name="Comma 36 2 4 2 2 2" xfId="8151" xr:uid="{F5F8EB04-5EFB-4CAD-9ADA-A945F6648E10}"/>
    <cellStyle name="Comma 36 2 4 2 2 3" xfId="12090" xr:uid="{5FE81031-9146-42DC-9D64-F158D2B8A691}"/>
    <cellStyle name="Comma 36 2 4 2 3" xfId="6191" xr:uid="{B8E0DC74-3C35-4DC3-807B-4814265551F9}"/>
    <cellStyle name="Comma 36 2 4 2 4" xfId="10130" xr:uid="{4CDF5BE1-BED0-4DA7-97CD-525F7752E1BD}"/>
    <cellStyle name="Comma 36 2 4 3" xfId="2612" xr:uid="{00000000-0005-0000-0000-00000E090000}"/>
    <cellStyle name="Comma 36 2 4 3 2" xfId="4856" xr:uid="{00000000-0005-0000-0000-00000F090000}"/>
    <cellStyle name="Comma 36 2 4 3 2 2" xfId="8804" xr:uid="{D87E8A7E-40ED-4DB6-970D-A345331F5780}"/>
    <cellStyle name="Comma 36 2 4 3 2 3" xfId="12743" xr:uid="{4C90EE8B-4CA2-4E05-9FB4-D4D9B971D65F}"/>
    <cellStyle name="Comma 36 2 4 3 3" xfId="6844" xr:uid="{AE5C6169-81DE-4C31-B177-C426A4DF907C}"/>
    <cellStyle name="Comma 36 2 4 3 4" xfId="10783" xr:uid="{81411DFF-CAD4-4963-826D-E875A2AE8F0D}"/>
    <cellStyle name="Comma 36 2 4 4" xfId="3346" xr:uid="{00000000-0005-0000-0000-000010090000}"/>
    <cellStyle name="Comma 36 2 4 4 2" xfId="7498" xr:uid="{22F5441D-ED17-42A1-A840-19492D0C4415}"/>
    <cellStyle name="Comma 36 2 4 4 3" xfId="11437" xr:uid="{40B4D31A-8FCD-4B24-BB0F-9BCFD7E42841}"/>
    <cellStyle name="Comma 36 2 4 5" xfId="5538" xr:uid="{2FD2CA63-DECC-4601-BD91-E09929D6DD03}"/>
    <cellStyle name="Comma 36 2 4 6" xfId="9477" xr:uid="{1B31B1AA-084E-4A22-98A1-E1940D133E19}"/>
    <cellStyle name="Comma 36 2 5" xfId="1123" xr:uid="{00000000-0005-0000-0000-000011090000}"/>
    <cellStyle name="Comma 36 2 5 2" xfId="1910" xr:uid="{00000000-0005-0000-0000-000012090000}"/>
    <cellStyle name="Comma 36 2 5 2 2" xfId="4154" xr:uid="{00000000-0005-0000-0000-000013090000}"/>
    <cellStyle name="Comma 36 2 5 2 2 2" xfId="8173" xr:uid="{47DF81DD-8C3B-4219-8DFA-03F318C30326}"/>
    <cellStyle name="Comma 36 2 5 2 2 3" xfId="12112" xr:uid="{0D3C8F31-6BEE-4E98-9BED-8448137533D1}"/>
    <cellStyle name="Comma 36 2 5 2 3" xfId="6213" xr:uid="{6036F30A-04E6-455D-9136-16E3C0FD6ACD}"/>
    <cellStyle name="Comma 36 2 5 2 4" xfId="10152" xr:uid="{54416276-9DFA-45C5-804A-881476015966}"/>
    <cellStyle name="Comma 36 2 5 3" xfId="2634" xr:uid="{00000000-0005-0000-0000-000014090000}"/>
    <cellStyle name="Comma 36 2 5 3 2" xfId="4878" xr:uid="{00000000-0005-0000-0000-000015090000}"/>
    <cellStyle name="Comma 36 2 5 3 2 2" xfId="8826" xr:uid="{D2A8EF21-7A51-4848-9977-B77B5E121438}"/>
    <cellStyle name="Comma 36 2 5 3 2 3" xfId="12765" xr:uid="{0D8EAA4E-04AB-4FC8-9388-588F91A686B1}"/>
    <cellStyle name="Comma 36 2 5 3 3" xfId="6866" xr:uid="{6EE6F277-C84B-419F-99E2-FDD073914BD6}"/>
    <cellStyle name="Comma 36 2 5 3 4" xfId="10805" xr:uid="{3F7F0E2D-8A19-472B-926D-D375A0F84221}"/>
    <cellStyle name="Comma 36 2 5 4" xfId="3368" xr:uid="{00000000-0005-0000-0000-000016090000}"/>
    <cellStyle name="Comma 36 2 5 4 2" xfId="7520" xr:uid="{CC4B676E-57F7-4D0D-BA06-3DD6CE1E1F79}"/>
    <cellStyle name="Comma 36 2 5 4 3" xfId="11459" xr:uid="{836C24D2-56E1-421B-BF7B-48321C7B070D}"/>
    <cellStyle name="Comma 36 2 5 5" xfId="5560" xr:uid="{0CE381A0-01B6-4717-8A22-70B87BBB748D}"/>
    <cellStyle name="Comma 36 2 5 6" xfId="9499" xr:uid="{19950774-F473-4E0D-AF97-279469443945}"/>
    <cellStyle name="Comma 36 2 6" xfId="1339" xr:uid="{00000000-0005-0000-0000-000017090000}"/>
    <cellStyle name="Comma 36 2 6 2" xfId="3583" xr:uid="{00000000-0005-0000-0000-000018090000}"/>
    <cellStyle name="Comma 36 2 6 2 2" xfId="7725" xr:uid="{12B94F8E-C9C9-4BC8-B408-C16BE5683810}"/>
    <cellStyle name="Comma 36 2 6 2 3" xfId="11664" xr:uid="{A913EAFB-5A9F-4468-88F6-3FD8EAA2295D}"/>
    <cellStyle name="Comma 36 2 6 3" xfId="5765" xr:uid="{0BB3BAE3-2CFE-4A5D-9680-86A3EB7CF916}"/>
    <cellStyle name="Comma 36 2 6 4" xfId="9704" xr:uid="{4B599AE5-3479-4494-9219-D04FD547CC4B}"/>
    <cellStyle name="Comma 36 2 7" xfId="2125" xr:uid="{00000000-0005-0000-0000-000019090000}"/>
    <cellStyle name="Comma 36 2 7 2" xfId="4369" xr:uid="{00000000-0005-0000-0000-00001A090000}"/>
    <cellStyle name="Comma 36 2 7 2 2" xfId="8378" xr:uid="{FDFBCC04-C07F-44F5-B45A-0C64241FC346}"/>
    <cellStyle name="Comma 36 2 7 2 3" xfId="12317" xr:uid="{22FE870E-69C8-444F-BD8A-AF8791354328}"/>
    <cellStyle name="Comma 36 2 7 3" xfId="6418" xr:uid="{09047953-D642-43E7-9904-6CC8F0CDFD66}"/>
    <cellStyle name="Comma 36 2 7 4" xfId="10357" xr:uid="{4BAF4BFF-2FC7-4ED7-A074-4441FCCEFFD0}"/>
    <cellStyle name="Comma 36 2 8" xfId="2849" xr:uid="{00000000-0005-0000-0000-00001B090000}"/>
    <cellStyle name="Comma 36 2 8 2" xfId="7071" xr:uid="{913E729A-CEF9-4976-83DF-8187DC600376}"/>
    <cellStyle name="Comma 36 2 8 3" xfId="11010" xr:uid="{57BE65FA-6A88-4BC2-9F9C-51412890B6A1}"/>
    <cellStyle name="Comma 36 2 9" xfId="5091" xr:uid="{00000000-0005-0000-0000-00001C090000}"/>
    <cellStyle name="Comma 36 2 9 2" xfId="9031" xr:uid="{F37E4F3C-EB77-4A0F-9113-44506EB29926}"/>
    <cellStyle name="Comma 36 2 9 3" xfId="12970" xr:uid="{BE5AE4DF-0403-4D96-AEC9-189BE52DCD57}"/>
    <cellStyle name="Comma 36 3" xfId="869" xr:uid="{00000000-0005-0000-0000-00001D090000}"/>
    <cellStyle name="Comma 36 3 2" xfId="1657" xr:uid="{00000000-0005-0000-0000-00001E090000}"/>
    <cellStyle name="Comma 36 3 2 2" xfId="3901" xr:uid="{00000000-0005-0000-0000-00001F090000}"/>
    <cellStyle name="Comma 36 3 2 2 2" xfId="7928" xr:uid="{463B29C4-EE44-4465-A148-75719D1D006D}"/>
    <cellStyle name="Comma 36 3 2 2 3" xfId="11867" xr:uid="{6E10B819-F7C8-4008-9884-49FE22BC7432}"/>
    <cellStyle name="Comma 36 3 2 3" xfId="5968" xr:uid="{4976F5B9-5B27-482F-A01C-48E2BD0F77C1}"/>
    <cellStyle name="Comma 36 3 2 4" xfId="9907" xr:uid="{9307B0D7-DB3E-45FF-8DC7-063E8BD0AB4D}"/>
    <cellStyle name="Comma 36 3 3" xfId="2381" xr:uid="{00000000-0005-0000-0000-000020090000}"/>
    <cellStyle name="Comma 36 3 3 2" xfId="4625" xr:uid="{00000000-0005-0000-0000-000021090000}"/>
    <cellStyle name="Comma 36 3 3 2 2" xfId="8581" xr:uid="{F46BAF79-CD2A-425F-A2A4-537F418395FF}"/>
    <cellStyle name="Comma 36 3 3 2 3" xfId="12520" xr:uid="{ABCF4AA6-F4E2-4C9A-B320-2F407FD9A4CE}"/>
    <cellStyle name="Comma 36 3 3 3" xfId="6621" xr:uid="{903A1B4E-C5D1-4426-8092-F73ABDDF3A93}"/>
    <cellStyle name="Comma 36 3 3 4" xfId="10560" xr:uid="{D16AD005-1889-41F4-B783-7438F0212480}"/>
    <cellStyle name="Comma 36 3 4" xfId="3115" xr:uid="{00000000-0005-0000-0000-000022090000}"/>
    <cellStyle name="Comma 36 3 4 2" xfId="7275" xr:uid="{EBEE5703-40D5-43B8-ACBB-7D0FB2C78DD5}"/>
    <cellStyle name="Comma 36 3 4 3" xfId="11214" xr:uid="{5C523B8B-E562-461C-AB9B-5FB110EC7A6E}"/>
    <cellStyle name="Comma 36 3 5" xfId="5315" xr:uid="{C9CB6F98-71C6-4779-97BC-8C0D03105339}"/>
    <cellStyle name="Comma 36 3 6" xfId="9254" xr:uid="{1544742D-023B-4AB3-A1AB-76A679032736}"/>
    <cellStyle name="Comma 36 4" xfId="1077" xr:uid="{00000000-0005-0000-0000-000023090000}"/>
    <cellStyle name="Comma 36 4 2" xfId="1864" xr:uid="{00000000-0005-0000-0000-000024090000}"/>
    <cellStyle name="Comma 36 4 2 2" xfId="4108" xr:uid="{00000000-0005-0000-0000-000025090000}"/>
    <cellStyle name="Comma 36 4 2 2 2" xfId="8127" xr:uid="{7C3F55C4-7FF9-4481-8E63-3E6D9C45D74C}"/>
    <cellStyle name="Comma 36 4 2 2 3" xfId="12066" xr:uid="{C5FA36D2-7F69-4F18-9BC4-CAA4FC9C9F28}"/>
    <cellStyle name="Comma 36 4 2 3" xfId="6167" xr:uid="{F79E8392-1D03-451B-82A6-C62B58E4CE52}"/>
    <cellStyle name="Comma 36 4 2 4" xfId="10106" xr:uid="{2506D1E5-709F-4D6B-ACE3-BB3C7C7423E1}"/>
    <cellStyle name="Comma 36 4 3" xfId="2588" xr:uid="{00000000-0005-0000-0000-000026090000}"/>
    <cellStyle name="Comma 36 4 3 2" xfId="4832" xr:uid="{00000000-0005-0000-0000-000027090000}"/>
    <cellStyle name="Comma 36 4 3 2 2" xfId="8780" xr:uid="{46C43CA6-627F-47E0-9614-D636B8F49CB4}"/>
    <cellStyle name="Comma 36 4 3 2 3" xfId="12719" xr:uid="{32C9C505-95E2-4B6F-BF53-2589A78AC4B1}"/>
    <cellStyle name="Comma 36 4 3 3" xfId="6820" xr:uid="{EF392569-9752-47FE-8E84-72461194DB35}"/>
    <cellStyle name="Comma 36 4 3 4" xfId="10759" xr:uid="{8F322400-A0EB-4D53-9DDA-B27E3C5DEC66}"/>
    <cellStyle name="Comma 36 4 4" xfId="3322" xr:uid="{00000000-0005-0000-0000-000028090000}"/>
    <cellStyle name="Comma 36 4 4 2" xfId="7474" xr:uid="{8A7E1354-088D-4FF5-BE78-C436C3316C2B}"/>
    <cellStyle name="Comma 36 4 4 3" xfId="11413" xr:uid="{DDFBC96A-2076-40A8-A4BD-AA69144DF74A}"/>
    <cellStyle name="Comma 36 4 5" xfId="5514" xr:uid="{7665750C-78CA-4030-B8FF-29F939C350D1}"/>
    <cellStyle name="Comma 36 4 6" xfId="9453" xr:uid="{6558248A-4FD3-49D5-A2A0-895565CF9F19}"/>
    <cellStyle name="Comma 36 5" xfId="1099" xr:uid="{00000000-0005-0000-0000-000029090000}"/>
    <cellStyle name="Comma 36 5 2" xfId="1886" xr:uid="{00000000-0005-0000-0000-00002A090000}"/>
    <cellStyle name="Comma 36 5 2 2" xfId="4130" xr:uid="{00000000-0005-0000-0000-00002B090000}"/>
    <cellStyle name="Comma 36 5 2 2 2" xfId="8149" xr:uid="{1F1B9417-BF65-4F43-B002-0A0E6226EE7A}"/>
    <cellStyle name="Comma 36 5 2 2 3" xfId="12088" xr:uid="{75ED2C86-1C70-4E40-A275-188933B583C4}"/>
    <cellStyle name="Comma 36 5 2 3" xfId="6189" xr:uid="{73A6306B-D7E3-42A5-B34E-31034B5D09D0}"/>
    <cellStyle name="Comma 36 5 2 4" xfId="10128" xr:uid="{CB3B87D8-29CF-4146-BE7B-5DE62247FA86}"/>
    <cellStyle name="Comma 36 5 3" xfId="2610" xr:uid="{00000000-0005-0000-0000-00002C090000}"/>
    <cellStyle name="Comma 36 5 3 2" xfId="4854" xr:uid="{00000000-0005-0000-0000-00002D090000}"/>
    <cellStyle name="Comma 36 5 3 2 2" xfId="8802" xr:uid="{6C762A85-25A0-45E5-A98D-EE766AD20808}"/>
    <cellStyle name="Comma 36 5 3 2 3" xfId="12741" xr:uid="{CBB260B5-B4DE-4172-B8BF-2B0B54E78AB8}"/>
    <cellStyle name="Comma 36 5 3 3" xfId="6842" xr:uid="{04D1E9DC-D53F-4276-9619-232D52125209}"/>
    <cellStyle name="Comma 36 5 3 4" xfId="10781" xr:uid="{8FF56D82-B085-41BB-916A-E39B41A44412}"/>
    <cellStyle name="Comma 36 5 4" xfId="3344" xr:uid="{00000000-0005-0000-0000-00002E090000}"/>
    <cellStyle name="Comma 36 5 4 2" xfId="7496" xr:uid="{47B65AC9-0B24-4851-88F6-3BBE69FC8901}"/>
    <cellStyle name="Comma 36 5 4 3" xfId="11435" xr:uid="{362C1BC0-FC52-44C0-B0D3-62B8C4AF72A6}"/>
    <cellStyle name="Comma 36 5 5" xfId="5536" xr:uid="{3C0D74F6-DB47-44A5-B69A-451D73274D67}"/>
    <cellStyle name="Comma 36 5 6" xfId="9475" xr:uid="{04108948-2ACC-422E-9AB5-DB1211D1FC2F}"/>
    <cellStyle name="Comma 36 6" xfId="1121" xr:uid="{00000000-0005-0000-0000-00002F090000}"/>
    <cellStyle name="Comma 36 6 2" xfId="1908" xr:uid="{00000000-0005-0000-0000-000030090000}"/>
    <cellStyle name="Comma 36 6 2 2" xfId="4152" xr:uid="{00000000-0005-0000-0000-000031090000}"/>
    <cellStyle name="Comma 36 6 2 2 2" xfId="8171" xr:uid="{09097088-398B-46E5-AE6C-B6EC7DB52027}"/>
    <cellStyle name="Comma 36 6 2 2 3" xfId="12110" xr:uid="{BE16B356-BBF0-463E-92F9-5914901FFDA9}"/>
    <cellStyle name="Comma 36 6 2 3" xfId="6211" xr:uid="{F364E559-31B8-4190-86DE-4CAE0DC86833}"/>
    <cellStyle name="Comma 36 6 2 4" xfId="10150" xr:uid="{89FCA6C2-A785-4945-B3F0-B711D9FFEF2B}"/>
    <cellStyle name="Comma 36 6 3" xfId="2632" xr:uid="{00000000-0005-0000-0000-000032090000}"/>
    <cellStyle name="Comma 36 6 3 2" xfId="4876" xr:uid="{00000000-0005-0000-0000-000033090000}"/>
    <cellStyle name="Comma 36 6 3 2 2" xfId="8824" xr:uid="{502CCAB9-572F-409A-8473-4222B33C6ED2}"/>
    <cellStyle name="Comma 36 6 3 2 3" xfId="12763" xr:uid="{11EB3CF3-2CEB-43A7-958D-C27B7F931F6A}"/>
    <cellStyle name="Comma 36 6 3 3" xfId="6864" xr:uid="{BEBFF94E-CAB6-4E25-B708-762B3F44B10F}"/>
    <cellStyle name="Comma 36 6 3 4" xfId="10803" xr:uid="{105CB764-59BD-4BFE-9C3C-4C56810389BA}"/>
    <cellStyle name="Comma 36 6 4" xfId="3366" xr:uid="{00000000-0005-0000-0000-000034090000}"/>
    <cellStyle name="Comma 36 6 4 2" xfId="7518" xr:uid="{66BEECCC-38CC-4D46-AC1F-DEDF841E8030}"/>
    <cellStyle name="Comma 36 6 4 3" xfId="11457" xr:uid="{AB21504C-F969-4D06-8AB9-593DC32EA0C4}"/>
    <cellStyle name="Comma 36 6 5" xfId="5558" xr:uid="{BDB8F6AB-A69B-4A78-8496-9ED48AAE2564}"/>
    <cellStyle name="Comma 36 6 6" xfId="9497" xr:uid="{D9DE3ADE-4D89-4420-A2C6-9FA25C4F1812}"/>
    <cellStyle name="Comma 36 7" xfId="1337" xr:uid="{00000000-0005-0000-0000-000035090000}"/>
    <cellStyle name="Comma 36 7 2" xfId="3581" xr:uid="{00000000-0005-0000-0000-000036090000}"/>
    <cellStyle name="Comma 36 7 2 2" xfId="7723" xr:uid="{3A6E479A-11CA-481B-A397-8F6E36DDF860}"/>
    <cellStyle name="Comma 36 7 2 3" xfId="11662" xr:uid="{2300A8D7-30FA-4776-AE79-EED3A33AA588}"/>
    <cellStyle name="Comma 36 7 3" xfId="5763" xr:uid="{E3A14F93-7729-4421-907B-1F9E25417503}"/>
    <cellStyle name="Comma 36 7 4" xfId="9702" xr:uid="{CFF7D913-3D7B-4EAB-A88F-C7EF7B1C8977}"/>
    <cellStyle name="Comma 36 8" xfId="2123" xr:uid="{00000000-0005-0000-0000-000037090000}"/>
    <cellStyle name="Comma 36 8 2" xfId="4367" xr:uid="{00000000-0005-0000-0000-000038090000}"/>
    <cellStyle name="Comma 36 8 2 2" xfId="8376" xr:uid="{435E4789-532B-43BB-BF21-5288520E7ABE}"/>
    <cellStyle name="Comma 36 8 2 3" xfId="12315" xr:uid="{6F4E7808-B503-48D5-8EC8-5AC1D40D441B}"/>
    <cellStyle name="Comma 36 8 3" xfId="6416" xr:uid="{C0C9EDA2-4E75-4E96-A818-4E2ABFEE353F}"/>
    <cellStyle name="Comma 36 8 4" xfId="10355" xr:uid="{D2037EDA-CF45-4175-AB6D-9126059463D0}"/>
    <cellStyle name="Comma 36 9" xfId="2847" xr:uid="{00000000-0005-0000-0000-000039090000}"/>
    <cellStyle name="Comma 36 9 2" xfId="7069" xr:uid="{82EC21C2-5FB1-4018-B37E-7C6CAE3C2837}"/>
    <cellStyle name="Comma 36 9 3" xfId="11008" xr:uid="{8543A6CE-E42A-4209-9B39-B0B255715FFE}"/>
    <cellStyle name="Comma 37" xfId="726" xr:uid="{00000000-0005-0000-0000-00003A090000}"/>
    <cellStyle name="Comma 37 2" xfId="1039" xr:uid="{00000000-0005-0000-0000-00003B090000}"/>
    <cellStyle name="Comma 37 2 2" xfId="1827" xr:uid="{00000000-0005-0000-0000-00003C090000}"/>
    <cellStyle name="Comma 37 2 2 2" xfId="4071" xr:uid="{00000000-0005-0000-0000-00003D090000}"/>
    <cellStyle name="Comma 37 2 2 2 2" xfId="8090" xr:uid="{BA54C56F-1CF6-4698-AD04-B6CDBAEC73D5}"/>
    <cellStyle name="Comma 37 2 2 2 3" xfId="12029" xr:uid="{6B53A1B7-A47B-411C-8403-0C78957D7E0A}"/>
    <cellStyle name="Comma 37 2 2 3" xfId="6130" xr:uid="{0EB115D4-15E2-4D4A-AF99-411F48609105}"/>
    <cellStyle name="Comma 37 2 2 4" xfId="10069" xr:uid="{CC408627-18DA-4D1E-96CA-313716B6AE6E}"/>
    <cellStyle name="Comma 37 2 3" xfId="2551" xr:uid="{00000000-0005-0000-0000-00003E090000}"/>
    <cellStyle name="Comma 37 2 3 2" xfId="4795" xr:uid="{00000000-0005-0000-0000-00003F090000}"/>
    <cellStyle name="Comma 37 2 3 2 2" xfId="8743" xr:uid="{51635049-8F15-4E62-BFD3-B2FBDB9934CE}"/>
    <cellStyle name="Comma 37 2 3 2 3" xfId="12682" xr:uid="{12281420-4120-42B2-9079-EC92BF3828C8}"/>
    <cellStyle name="Comma 37 2 3 3" xfId="6783" xr:uid="{A7FDF7AE-9B5C-470C-B26B-19D367012B03}"/>
    <cellStyle name="Comma 37 2 3 4" xfId="10722" xr:uid="{5580EA89-4AB0-4206-A368-401667AB7DD2}"/>
    <cellStyle name="Comma 37 2 4" xfId="3285" xr:uid="{00000000-0005-0000-0000-000040090000}"/>
    <cellStyle name="Comma 37 2 4 2" xfId="7437" xr:uid="{BEAB8FCA-72A1-404F-97EF-6AEAB139E873}"/>
    <cellStyle name="Comma 37 2 4 3" xfId="11376" xr:uid="{77481340-BAD3-48B2-B00A-1AC812F11105}"/>
    <cellStyle name="Comma 37 2 5" xfId="5477" xr:uid="{0C7AE4F6-100C-4FE6-9A21-865924E38D92}"/>
    <cellStyle name="Comma 37 2 6" xfId="9416" xr:uid="{854CCD2C-906E-4E42-98DB-2FE42A06A6C8}"/>
    <cellStyle name="Comma 37 3" xfId="1292" xr:uid="{00000000-0005-0000-0000-000041090000}"/>
    <cellStyle name="Comma 37 3 2" xfId="2079" xr:uid="{00000000-0005-0000-0000-000042090000}"/>
    <cellStyle name="Comma 37 3 2 2" xfId="4323" xr:uid="{00000000-0005-0000-0000-000043090000}"/>
    <cellStyle name="Comma 37 3 2 2 2" xfId="8333" xr:uid="{EEFCD57C-76B6-4A5F-927C-2702E867B306}"/>
    <cellStyle name="Comma 37 3 2 2 3" xfId="12272" xr:uid="{CFC9E0C1-9EFC-4008-9ED1-9B8B1566A0E9}"/>
    <cellStyle name="Comma 37 3 2 3" xfId="6373" xr:uid="{F79DAA60-DF44-4B67-8950-F089CC2C9320}"/>
    <cellStyle name="Comma 37 3 2 4" xfId="10312" xr:uid="{A7A85AF8-A12D-47A1-8EA3-CCBB84E8D796}"/>
    <cellStyle name="Comma 37 3 3" xfId="2802" xr:uid="{00000000-0005-0000-0000-000044090000}"/>
    <cellStyle name="Comma 37 3 3 2" xfId="5046" xr:uid="{00000000-0005-0000-0000-000045090000}"/>
    <cellStyle name="Comma 37 3 3 2 2" xfId="8986" xr:uid="{B4C50A64-3612-4E36-9B65-B1E8A85054C4}"/>
    <cellStyle name="Comma 37 3 3 2 3" xfId="12925" xr:uid="{B49F37EC-B55F-43E2-B753-0011D243A7A4}"/>
    <cellStyle name="Comma 37 3 3 3" xfId="7026" xr:uid="{65A419E6-CFCD-4DDF-B2CB-F3993B8345D0}"/>
    <cellStyle name="Comma 37 3 3 4" xfId="10965" xr:uid="{CC7FBBC8-EF25-423B-8570-330B6966BC06}"/>
    <cellStyle name="Comma 37 3 4" xfId="3537" xr:uid="{00000000-0005-0000-0000-000046090000}"/>
    <cellStyle name="Comma 37 3 4 2" xfId="7680" xr:uid="{0B9F0E95-2FAB-4CB4-B80E-3C92C4D0C61C}"/>
    <cellStyle name="Comma 37 3 4 3" xfId="11619" xr:uid="{57ED30CE-30AA-41DB-955F-50590968BFF2}"/>
    <cellStyle name="Comma 37 3 5" xfId="5720" xr:uid="{91832D68-4187-4866-AB42-F5F27517B171}"/>
    <cellStyle name="Comma 37 3 6" xfId="9659" xr:uid="{014290C4-0DC4-4B92-B164-0BEEB5144172}"/>
    <cellStyle name="Comma 37 4" xfId="1559" xr:uid="{00000000-0005-0000-0000-000047090000}"/>
    <cellStyle name="Comma 37 4 2" xfId="3803" xr:uid="{00000000-0005-0000-0000-000048090000}"/>
    <cellStyle name="Comma 37 4 2 2" xfId="7884" xr:uid="{B43E5862-7D02-4655-8827-9880A39DB5B6}"/>
    <cellStyle name="Comma 37 4 2 3" xfId="11823" xr:uid="{7A1A4BDE-19A2-4D22-8E81-554A28EA6DC5}"/>
    <cellStyle name="Comma 37 4 3" xfId="5924" xr:uid="{940FBD4A-2920-4E1C-A1AF-C6E574C9A212}"/>
    <cellStyle name="Comma 37 4 4" xfId="9863" xr:uid="{60695739-CFE1-4254-9601-A7A23F0E1186}"/>
    <cellStyle name="Comma 37 5" xfId="2337" xr:uid="{00000000-0005-0000-0000-000049090000}"/>
    <cellStyle name="Comma 37 5 2" xfId="4581" xr:uid="{00000000-0005-0000-0000-00004A090000}"/>
    <cellStyle name="Comma 37 5 2 2" xfId="8537" xr:uid="{2D389B76-596D-4EB1-975E-C7C80E875C89}"/>
    <cellStyle name="Comma 37 5 2 3" xfId="12476" xr:uid="{1AC11C73-924C-45DA-A75A-095BB4A8E79A}"/>
    <cellStyle name="Comma 37 5 3" xfId="6577" xr:uid="{872EC4D9-010E-489B-8965-95BE2C4BD1FB}"/>
    <cellStyle name="Comma 37 5 4" xfId="10516" xr:uid="{E677F446-A8B4-41F1-8D92-5A6E72B22C06}"/>
    <cellStyle name="Comma 37 6" xfId="3017" xr:uid="{00000000-0005-0000-0000-00004B090000}"/>
    <cellStyle name="Comma 37 6 2" xfId="7231" xr:uid="{66B7445C-BDF6-4514-B80F-B1904CA7B456}"/>
    <cellStyle name="Comma 37 6 3" xfId="11170" xr:uid="{4A5894A4-7673-4F83-882E-02170D5C90EC}"/>
    <cellStyle name="Comma 37 7" xfId="5271" xr:uid="{4C16D46C-0892-4919-A451-AE3F381A633A}"/>
    <cellStyle name="Comma 37 8" xfId="9210" xr:uid="{1E429594-7AB4-46E9-852E-CCF014C15E83}"/>
    <cellStyle name="Comma 38" xfId="825" xr:uid="{00000000-0005-0000-0000-00004C090000}"/>
    <cellStyle name="Comma 38 2" xfId="1054" xr:uid="{00000000-0005-0000-0000-00004D090000}"/>
    <cellStyle name="Comma 38 2 2" xfId="1842" xr:uid="{00000000-0005-0000-0000-00004E090000}"/>
    <cellStyle name="Comma 38 2 2 2" xfId="4086" xr:uid="{00000000-0005-0000-0000-00004F090000}"/>
    <cellStyle name="Comma 38 2 2 2 2" xfId="8105" xr:uid="{3B2AFBD8-D7D6-44FF-A82C-9C9FD2544CAD}"/>
    <cellStyle name="Comma 38 2 2 2 3" xfId="12044" xr:uid="{71A5A993-FAE0-4E55-999B-5125D9EE75DA}"/>
    <cellStyle name="Comma 38 2 2 3" xfId="6145" xr:uid="{553CDEF4-927F-4A19-93F7-8DBE74F94A5A}"/>
    <cellStyle name="Comma 38 2 2 4" xfId="10084" xr:uid="{C04232DE-0B27-4182-BDA5-E2974C6D9614}"/>
    <cellStyle name="Comma 38 2 3" xfId="2566" xr:uid="{00000000-0005-0000-0000-000050090000}"/>
    <cellStyle name="Comma 38 2 3 2" xfId="4810" xr:uid="{00000000-0005-0000-0000-000051090000}"/>
    <cellStyle name="Comma 38 2 3 2 2" xfId="8758" xr:uid="{296C1A04-C016-495A-868A-41914F30670A}"/>
    <cellStyle name="Comma 38 2 3 2 3" xfId="12697" xr:uid="{F711F24F-216E-41DD-A955-713D5040C56F}"/>
    <cellStyle name="Comma 38 2 3 3" xfId="6798" xr:uid="{1096B4F3-FD22-470F-BF34-39912334DE9F}"/>
    <cellStyle name="Comma 38 2 3 4" xfId="10737" xr:uid="{2FFA96BB-69E5-4413-887C-ABE20C6AE74E}"/>
    <cellStyle name="Comma 38 2 4" xfId="3300" xr:uid="{00000000-0005-0000-0000-000052090000}"/>
    <cellStyle name="Comma 38 2 4 2" xfId="7452" xr:uid="{57B8BB24-3055-4399-A031-A9A0FC199148}"/>
    <cellStyle name="Comma 38 2 4 3" xfId="11391" xr:uid="{890DC704-5870-42FB-A0E6-2D746BA93747}"/>
    <cellStyle name="Comma 38 2 5" xfId="5492" xr:uid="{32019E92-04D9-4C92-81BE-20D85ACEB064}"/>
    <cellStyle name="Comma 38 2 6" xfId="9431" xr:uid="{7E401E89-4DF4-40CE-BEC0-649670C41714}"/>
    <cellStyle name="Comma 38 3" xfId="1308" xr:uid="{00000000-0005-0000-0000-000053090000}"/>
    <cellStyle name="Comma 38 3 2" xfId="2095" xr:uid="{00000000-0005-0000-0000-000054090000}"/>
    <cellStyle name="Comma 38 3 2 2" xfId="4339" xr:uid="{00000000-0005-0000-0000-000055090000}"/>
    <cellStyle name="Comma 38 3 2 2 2" xfId="8348" xr:uid="{AC9B8395-6265-4B3F-8E20-B2B6A6E8BE7F}"/>
    <cellStyle name="Comma 38 3 2 2 3" xfId="12287" xr:uid="{AB4AEC87-0AAA-435A-9373-47DF78C0D1DE}"/>
    <cellStyle name="Comma 38 3 2 3" xfId="6388" xr:uid="{1C92A173-40DE-492C-9BE1-15FCE737F6C5}"/>
    <cellStyle name="Comma 38 3 2 4" xfId="10327" xr:uid="{DDE11859-E14B-4EDE-8074-F192B7D61651}"/>
    <cellStyle name="Comma 38 3 3" xfId="2817" xr:uid="{00000000-0005-0000-0000-000056090000}"/>
    <cellStyle name="Comma 38 3 3 2" xfId="5061" xr:uid="{00000000-0005-0000-0000-000057090000}"/>
    <cellStyle name="Comma 38 3 3 2 2" xfId="9001" xr:uid="{4BB842E2-B24C-4446-822F-AC21D1E1ED97}"/>
    <cellStyle name="Comma 38 3 3 2 3" xfId="12940" xr:uid="{1C604B36-4496-4CA1-9761-AF51DCB03861}"/>
    <cellStyle name="Comma 38 3 3 3" xfId="7041" xr:uid="{C7F46970-19DF-47EA-B5B7-15FBF4BD27EE}"/>
    <cellStyle name="Comma 38 3 3 4" xfId="10980" xr:uid="{1A427291-6DAD-45BC-83C3-E2696F72226A}"/>
    <cellStyle name="Comma 38 3 4" xfId="3553" xr:uid="{00000000-0005-0000-0000-000058090000}"/>
    <cellStyle name="Comma 38 3 4 2" xfId="7695" xr:uid="{FB21E620-EB3B-4354-BE05-F6BECEE37AA7}"/>
    <cellStyle name="Comma 38 3 4 3" xfId="11634" xr:uid="{3569F6DD-895B-4609-A5CF-71CA4CE58D35}"/>
    <cellStyle name="Comma 38 3 5" xfId="5735" xr:uid="{CDE85CC1-2F4C-4CE0-B7A9-5D5ABF8F715D}"/>
    <cellStyle name="Comma 38 3 6" xfId="9674" xr:uid="{CBE400FF-3287-42C9-A3BF-1DD7F4E3F88A}"/>
    <cellStyle name="Comma 38 4" xfId="1628" xr:uid="{00000000-0005-0000-0000-000059090000}"/>
    <cellStyle name="Comma 38 4 2" xfId="3872" xr:uid="{00000000-0005-0000-0000-00005A090000}"/>
    <cellStyle name="Comma 38 4 2 2" xfId="7899" xr:uid="{3F79DC63-C3EF-4E50-876A-5B448F0BF962}"/>
    <cellStyle name="Comma 38 4 2 3" xfId="11838" xr:uid="{451FCF8C-5C3D-445B-84FD-174854BFFAFA}"/>
    <cellStyle name="Comma 38 4 3" xfId="5939" xr:uid="{9EB463BE-5F12-4292-BF3B-D1564B371BD0}"/>
    <cellStyle name="Comma 38 4 4" xfId="9878" xr:uid="{D0B9075F-4156-4AEB-86D7-885C2580D120}"/>
    <cellStyle name="Comma 38 5" xfId="2352" xr:uid="{00000000-0005-0000-0000-00005B090000}"/>
    <cellStyle name="Comma 38 5 2" xfId="4596" xr:uid="{00000000-0005-0000-0000-00005C090000}"/>
    <cellStyle name="Comma 38 5 2 2" xfId="8552" xr:uid="{8CFEBC41-78C8-4BB5-A6D8-1CDCB679540F}"/>
    <cellStyle name="Comma 38 5 2 3" xfId="12491" xr:uid="{54BD3858-59ED-458A-A248-40570BC9DD1C}"/>
    <cellStyle name="Comma 38 5 3" xfId="6592" xr:uid="{FE1871E2-3739-40FF-AB58-F220AE62A34B}"/>
    <cellStyle name="Comma 38 5 4" xfId="10531" xr:uid="{0B2446F8-FAD3-416B-A670-7C739D9FEC0B}"/>
    <cellStyle name="Comma 38 6" xfId="3086" xr:uid="{00000000-0005-0000-0000-00005D090000}"/>
    <cellStyle name="Comma 38 6 2" xfId="7246" xr:uid="{FAAD7FE5-91D7-491F-91F9-09587B87709C}"/>
    <cellStyle name="Comma 38 6 3" xfId="11185" xr:uid="{2F69D351-554F-419D-9785-90E5B7630844}"/>
    <cellStyle name="Comma 38 7" xfId="5286" xr:uid="{AE6227F1-06D4-4220-84FD-759DA6CC32F4}"/>
    <cellStyle name="Comma 38 8" xfId="9225" xr:uid="{E8B97744-9598-4875-908A-AFB7BF9FC3D6}"/>
    <cellStyle name="Comma 39" xfId="729" xr:uid="{00000000-0005-0000-0000-00005E090000}"/>
    <cellStyle name="Comma 39 2" xfId="1042" xr:uid="{00000000-0005-0000-0000-00005F090000}"/>
    <cellStyle name="Comma 39 2 2" xfId="1830" xr:uid="{00000000-0005-0000-0000-000060090000}"/>
    <cellStyle name="Comma 39 2 2 2" xfId="4074" xr:uid="{00000000-0005-0000-0000-000061090000}"/>
    <cellStyle name="Comma 39 2 2 2 2" xfId="8093" xr:uid="{F636080F-FC13-412D-8521-BA0220B428AE}"/>
    <cellStyle name="Comma 39 2 2 2 3" xfId="12032" xr:uid="{553378D3-91C9-4350-BF1A-E88B6FB7C4BA}"/>
    <cellStyle name="Comma 39 2 2 3" xfId="6133" xr:uid="{B51FF60B-9727-45AE-97F8-6B0C6510F641}"/>
    <cellStyle name="Comma 39 2 2 4" xfId="10072" xr:uid="{C0A739EB-BECD-4D27-BF5F-F56E91EDEA24}"/>
    <cellStyle name="Comma 39 2 3" xfId="2554" xr:uid="{00000000-0005-0000-0000-000062090000}"/>
    <cellStyle name="Comma 39 2 3 2" xfId="4798" xr:uid="{00000000-0005-0000-0000-000063090000}"/>
    <cellStyle name="Comma 39 2 3 2 2" xfId="8746" xr:uid="{AEC06A16-28A6-4342-BAA1-304E8F08B7B7}"/>
    <cellStyle name="Comma 39 2 3 2 3" xfId="12685" xr:uid="{F082F12F-C42F-498E-8106-81773C118C5D}"/>
    <cellStyle name="Comma 39 2 3 3" xfId="6786" xr:uid="{169487C5-D88D-4959-9829-E72C73887128}"/>
    <cellStyle name="Comma 39 2 3 4" xfId="10725" xr:uid="{65DE2A73-B976-42A7-991B-543B284F3B36}"/>
    <cellStyle name="Comma 39 2 4" xfId="3288" xr:uid="{00000000-0005-0000-0000-000064090000}"/>
    <cellStyle name="Comma 39 2 4 2" xfId="7440" xr:uid="{7AD96875-8E7B-4795-922C-4E6A0D8BFE86}"/>
    <cellStyle name="Comma 39 2 4 3" xfId="11379" xr:uid="{0D1F7FD9-6E12-4E9B-A488-D1E17801A77E}"/>
    <cellStyle name="Comma 39 2 5" xfId="5480" xr:uid="{E11FB702-499D-4B85-901F-91D662C4418C}"/>
    <cellStyle name="Comma 39 2 6" xfId="9419" xr:uid="{02166A5D-74CC-4CA6-B3FA-EF567E44C0A7}"/>
    <cellStyle name="Comma 39 3" xfId="1295" xr:uid="{00000000-0005-0000-0000-000065090000}"/>
    <cellStyle name="Comma 39 3 2" xfId="2082" xr:uid="{00000000-0005-0000-0000-000066090000}"/>
    <cellStyle name="Comma 39 3 2 2" xfId="4326" xr:uid="{00000000-0005-0000-0000-000067090000}"/>
    <cellStyle name="Comma 39 3 2 2 2" xfId="8336" xr:uid="{8802F003-4593-40D9-8A2A-B35A72DF066B}"/>
    <cellStyle name="Comma 39 3 2 2 3" xfId="12275" xr:uid="{7063E89F-F8E6-4866-87F0-C26FDB343706}"/>
    <cellStyle name="Comma 39 3 2 3" xfId="6376" xr:uid="{D0D5BC67-1B9C-441C-A4CC-519CBEB4CD1C}"/>
    <cellStyle name="Comma 39 3 2 4" xfId="10315" xr:uid="{B86341CB-F750-4C06-8055-07BA09ACD375}"/>
    <cellStyle name="Comma 39 3 3" xfId="2805" xr:uid="{00000000-0005-0000-0000-000068090000}"/>
    <cellStyle name="Comma 39 3 3 2" xfId="5049" xr:uid="{00000000-0005-0000-0000-000069090000}"/>
    <cellStyle name="Comma 39 3 3 2 2" xfId="8989" xr:uid="{E435B612-84C9-4E6F-9F50-E278331BB299}"/>
    <cellStyle name="Comma 39 3 3 2 3" xfId="12928" xr:uid="{2D9D1035-B85A-4DF8-884B-B09F7DF673F3}"/>
    <cellStyle name="Comma 39 3 3 3" xfId="7029" xr:uid="{44BA8F4C-E7F0-4229-8769-6742272594D6}"/>
    <cellStyle name="Comma 39 3 3 4" xfId="10968" xr:uid="{503717C0-7130-41B2-A48E-4946ABEABA0B}"/>
    <cellStyle name="Comma 39 3 4" xfId="3540" xr:uid="{00000000-0005-0000-0000-00006A090000}"/>
    <cellStyle name="Comma 39 3 4 2" xfId="7683" xr:uid="{87918213-44AE-4425-9206-82089E7CFE0D}"/>
    <cellStyle name="Comma 39 3 4 3" xfId="11622" xr:uid="{BEF58EE2-1806-4EC2-A29D-491B1A962C6C}"/>
    <cellStyle name="Comma 39 3 5" xfId="5723" xr:uid="{DB1C5329-83CB-40B0-8D0A-D73AE27A42D4}"/>
    <cellStyle name="Comma 39 3 6" xfId="9662" xr:uid="{629D14BA-80B9-4FCF-9534-31CB6A3005A4}"/>
    <cellStyle name="Comma 39 4" xfId="1562" xr:uid="{00000000-0005-0000-0000-00006B090000}"/>
    <cellStyle name="Comma 39 4 2" xfId="3806" xr:uid="{00000000-0005-0000-0000-00006C090000}"/>
    <cellStyle name="Comma 39 4 2 2" xfId="7887" xr:uid="{F5794372-BFF5-4C1D-9AB7-0D23D1CF06B3}"/>
    <cellStyle name="Comma 39 4 2 3" xfId="11826" xr:uid="{D0C16EAA-4A36-4E68-A98E-A37C18B62E58}"/>
    <cellStyle name="Comma 39 4 3" xfId="5927" xr:uid="{042C821B-57D0-4DB2-AFC3-12AE6348917F}"/>
    <cellStyle name="Comma 39 4 4" xfId="9866" xr:uid="{18189A5C-5211-4228-9AD4-49D04076445C}"/>
    <cellStyle name="Comma 39 5" xfId="2340" xr:uid="{00000000-0005-0000-0000-00006D090000}"/>
    <cellStyle name="Comma 39 5 2" xfId="4584" xr:uid="{00000000-0005-0000-0000-00006E090000}"/>
    <cellStyle name="Comma 39 5 2 2" xfId="8540" xr:uid="{DAF02697-BD34-43DB-8873-8AD0A5244C59}"/>
    <cellStyle name="Comma 39 5 2 3" xfId="12479" xr:uid="{BB3BC020-BFE1-40C4-91B1-830A58026967}"/>
    <cellStyle name="Comma 39 5 3" xfId="6580" xr:uid="{F1EA9D08-9E28-4C72-A7F8-74EFDD08CEAC}"/>
    <cellStyle name="Comma 39 5 4" xfId="10519" xr:uid="{1D717C98-5D84-4140-967C-676C0278D521}"/>
    <cellStyle name="Comma 39 6" xfId="3020" xr:uid="{00000000-0005-0000-0000-00006F090000}"/>
    <cellStyle name="Comma 39 6 2" xfId="7234" xr:uid="{FDA5CC22-92CD-42F5-807F-002B543DAEA0}"/>
    <cellStyle name="Comma 39 6 3" xfId="11173" xr:uid="{33F6FE13-0945-4FE7-874B-3603AAB015EF}"/>
    <cellStyle name="Comma 39 7" xfId="5274" xr:uid="{68A0B0D0-499D-4270-91C8-E41D02EAA7A7}"/>
    <cellStyle name="Comma 39 8" xfId="9213" xr:uid="{CE3DA766-8AD6-4EA7-98B2-E260BEB3702F}"/>
    <cellStyle name="Comma 4" xfId="13" xr:uid="{00000000-0005-0000-0000-000070090000}"/>
    <cellStyle name="Comma 4 10" xfId="5080" xr:uid="{00000000-0005-0000-0000-000071090000}"/>
    <cellStyle name="Comma 4 10 2" xfId="9020" xr:uid="{8648E451-9D15-4137-A194-6BCD00477E5D}"/>
    <cellStyle name="Comma 4 10 3" xfId="12959" xr:uid="{54151E0B-A365-4915-BAE0-AC8D505B2DD3}"/>
    <cellStyle name="Comma 4 11" xfId="5101" xr:uid="{3FD46091-9C9A-44BC-9276-426403A4C7A2}"/>
    <cellStyle name="Comma 4 12" xfId="9040" xr:uid="{A75B978B-BDBC-4B33-9BC6-3FA6FED74430}"/>
    <cellStyle name="Comma 4 2" xfId="155" xr:uid="{00000000-0005-0000-0000-000072090000}"/>
    <cellStyle name="Comma 4 2 2" xfId="967" xr:uid="{00000000-0005-0000-0000-000073090000}"/>
    <cellStyle name="Comma 4 2 2 2" xfId="1755" xr:uid="{00000000-0005-0000-0000-000074090000}"/>
    <cellStyle name="Comma 4 2 2 2 2" xfId="3999" xr:uid="{00000000-0005-0000-0000-000075090000}"/>
    <cellStyle name="Comma 4 2 2 2 2 2" xfId="8026" xr:uid="{4CFE6979-F7AF-4623-9E69-D6D20A1DED66}"/>
    <cellStyle name="Comma 4 2 2 2 2 3" xfId="11965" xr:uid="{2307903F-6C70-4908-AEB7-1359006843F2}"/>
    <cellStyle name="Comma 4 2 2 2 3" xfId="6066" xr:uid="{C1ABB57C-99CC-4C15-913C-9B11E09E672E}"/>
    <cellStyle name="Comma 4 2 2 2 4" xfId="10005" xr:uid="{A70C191B-CFDB-44FD-8E3A-F11FEBFA9E06}"/>
    <cellStyle name="Comma 4 2 2 3" xfId="2479" xr:uid="{00000000-0005-0000-0000-000076090000}"/>
    <cellStyle name="Comma 4 2 2 3 2" xfId="4723" xr:uid="{00000000-0005-0000-0000-000077090000}"/>
    <cellStyle name="Comma 4 2 2 3 2 2" xfId="8679" xr:uid="{1B822B91-BA35-44D7-9130-951899C66EE1}"/>
    <cellStyle name="Comma 4 2 2 3 2 3" xfId="12618" xr:uid="{FA995788-D69E-4703-AA4B-C549640C61AF}"/>
    <cellStyle name="Comma 4 2 2 3 3" xfId="6719" xr:uid="{8667B1BA-0150-4A7A-ACF5-D7D192CAB5DA}"/>
    <cellStyle name="Comma 4 2 2 3 4" xfId="10658" xr:uid="{8486EAF0-B847-4111-B9C9-656E3248E916}"/>
    <cellStyle name="Comma 4 2 2 4" xfId="3213" xr:uid="{00000000-0005-0000-0000-000078090000}"/>
    <cellStyle name="Comma 4 2 2 4 2" xfId="7373" xr:uid="{BD387037-9ECB-4210-8E2C-EABBA334B40B}"/>
    <cellStyle name="Comma 4 2 2 4 3" xfId="11312" xr:uid="{EBA51FB7-4D21-4EFD-8D0F-494BC78E3EF2}"/>
    <cellStyle name="Comma 4 2 2 5" xfId="5413" xr:uid="{598B5673-2BC0-46E1-BDBD-FDBE1E841AE9}"/>
    <cellStyle name="Comma 4 2 2 6" xfId="9352" xr:uid="{B43E3A63-4FAA-416B-9A2A-6DB3F9292DCF}"/>
    <cellStyle name="Comma 4 2 3" xfId="1220" xr:uid="{00000000-0005-0000-0000-000079090000}"/>
    <cellStyle name="Comma 4 2 3 2" xfId="2007" xr:uid="{00000000-0005-0000-0000-00007A090000}"/>
    <cellStyle name="Comma 4 2 3 2 2" xfId="4251" xr:uid="{00000000-0005-0000-0000-00007B090000}"/>
    <cellStyle name="Comma 4 2 3 2 2 2" xfId="8270" xr:uid="{07863B8A-C199-4ABF-A066-AAA57FDCBCC5}"/>
    <cellStyle name="Comma 4 2 3 2 2 3" xfId="12209" xr:uid="{7DDB564E-1857-4211-9EFD-B012FE85AF9D}"/>
    <cellStyle name="Comma 4 2 3 2 3" xfId="6310" xr:uid="{9A1FD8D9-8078-4C02-9876-F1E7F4574402}"/>
    <cellStyle name="Comma 4 2 3 2 4" xfId="10249" xr:uid="{ED4B9496-11F1-42A3-B5D9-14573B6BCB83}"/>
    <cellStyle name="Comma 4 2 3 3" xfId="2731" xr:uid="{00000000-0005-0000-0000-00007C090000}"/>
    <cellStyle name="Comma 4 2 3 3 2" xfId="4975" xr:uid="{00000000-0005-0000-0000-00007D090000}"/>
    <cellStyle name="Comma 4 2 3 3 2 2" xfId="8923" xr:uid="{CEDC0181-5ECD-43A8-B78A-3478411261D4}"/>
    <cellStyle name="Comma 4 2 3 3 2 3" xfId="12862" xr:uid="{F0292A4B-7679-4060-AE2B-6F4D536DEFD0}"/>
    <cellStyle name="Comma 4 2 3 3 3" xfId="6963" xr:uid="{0A1C1ED7-D55D-49EA-9E1C-25DC01747527}"/>
    <cellStyle name="Comma 4 2 3 3 4" xfId="10902" xr:uid="{AA823DCA-DC99-482E-98F9-CF87236C97A4}"/>
    <cellStyle name="Comma 4 2 3 4" xfId="3465" xr:uid="{00000000-0005-0000-0000-00007E090000}"/>
    <cellStyle name="Comma 4 2 3 4 2" xfId="7617" xr:uid="{C2464E35-7342-47F5-B1F5-A5E6C13D789B}"/>
    <cellStyle name="Comma 4 2 3 4 3" xfId="11556" xr:uid="{08BA34F0-0E97-45B4-A3DE-22DE28238D25}"/>
    <cellStyle name="Comma 4 2 3 5" xfId="5657" xr:uid="{B8A86BCA-A48A-4252-8EA9-E5D6C5DBD314}"/>
    <cellStyle name="Comma 4 2 3 6" xfId="9596" xr:uid="{373E4728-9A9A-40F5-BDAB-12B386F08BC1}"/>
    <cellStyle name="Comma 4 2 4" xfId="1435" xr:uid="{00000000-0005-0000-0000-00007F090000}"/>
    <cellStyle name="Comma 4 2 4 2" xfId="3679" xr:uid="{00000000-0005-0000-0000-000080090000}"/>
    <cellStyle name="Comma 4 2 4 2 2" xfId="7821" xr:uid="{046772A1-D80D-4803-8066-056F6730F41A}"/>
    <cellStyle name="Comma 4 2 4 2 3" xfId="11760" xr:uid="{3E87F252-F219-405A-89A6-2E3ABA2A616C}"/>
    <cellStyle name="Comma 4 2 4 3" xfId="5861" xr:uid="{C2CB9FEB-3EFB-4883-86CC-4D4EF8755616}"/>
    <cellStyle name="Comma 4 2 4 4" xfId="9800" xr:uid="{200EF302-A204-4F78-8E9D-A9C247F9D549}"/>
    <cellStyle name="Comma 4 2 5" xfId="2221" xr:uid="{00000000-0005-0000-0000-000081090000}"/>
    <cellStyle name="Comma 4 2 5 2" xfId="4465" xr:uid="{00000000-0005-0000-0000-000082090000}"/>
    <cellStyle name="Comma 4 2 5 2 2" xfId="8474" xr:uid="{1AC50331-CC6D-4679-A885-9ABFBA07F0E7}"/>
    <cellStyle name="Comma 4 2 5 2 3" xfId="12413" xr:uid="{AF28F025-DC1C-43EA-899A-28390B22BE89}"/>
    <cellStyle name="Comma 4 2 5 3" xfId="6514" xr:uid="{03DCBA82-C328-4F89-9B33-4898EDD15A6B}"/>
    <cellStyle name="Comma 4 2 5 4" xfId="10453" xr:uid="{7563A7FA-E1B1-4A3A-B50D-60AA04FCB814}"/>
    <cellStyle name="Comma 4 2 6" xfId="2945" xr:uid="{00000000-0005-0000-0000-000083090000}"/>
    <cellStyle name="Comma 4 2 6 2" xfId="7167" xr:uid="{C85EEA1B-5691-41C9-A76D-D81E196EBF32}"/>
    <cellStyle name="Comma 4 2 6 3" xfId="11106" xr:uid="{87034116-861A-4020-8AAB-A22807592D72}"/>
    <cellStyle name="Comma 4 2 7" xfId="5208" xr:uid="{5821A58A-1021-458B-8AE7-CE9EC5B4E333}"/>
    <cellStyle name="Comma 4 2 8" xfId="9147" xr:uid="{61F4DF1E-0435-461D-B351-33A6B151707A}"/>
    <cellStyle name="Comma 4 3" xfId="154" xr:uid="{00000000-0005-0000-0000-000084090000}"/>
    <cellStyle name="Comma 4 3 2" xfId="966" xr:uid="{00000000-0005-0000-0000-000085090000}"/>
    <cellStyle name="Comma 4 3 2 2" xfId="1754" xr:uid="{00000000-0005-0000-0000-000086090000}"/>
    <cellStyle name="Comma 4 3 2 2 2" xfId="3998" xr:uid="{00000000-0005-0000-0000-000087090000}"/>
    <cellStyle name="Comma 4 3 2 2 2 2" xfId="8025" xr:uid="{3FBFC766-1102-4BD1-952C-81F23323D912}"/>
    <cellStyle name="Comma 4 3 2 2 2 3" xfId="11964" xr:uid="{65499365-F7A8-44C2-8FB8-17C6BDDD6C89}"/>
    <cellStyle name="Comma 4 3 2 2 3" xfId="6065" xr:uid="{FFAD544C-C727-41B5-8F6E-6A69F2168678}"/>
    <cellStyle name="Comma 4 3 2 2 4" xfId="10004" xr:uid="{F67A6AA9-C8D5-45E3-BE3D-DBC24E53F8D4}"/>
    <cellStyle name="Comma 4 3 2 3" xfId="2478" xr:uid="{00000000-0005-0000-0000-000088090000}"/>
    <cellStyle name="Comma 4 3 2 3 2" xfId="4722" xr:uid="{00000000-0005-0000-0000-000089090000}"/>
    <cellStyle name="Comma 4 3 2 3 2 2" xfId="8678" xr:uid="{744E4F70-8ADA-4393-9F3E-B40DA6FF52BF}"/>
    <cellStyle name="Comma 4 3 2 3 2 3" xfId="12617" xr:uid="{12DB520A-3CE8-44E2-A9D6-9DE3FCA011DD}"/>
    <cellStyle name="Comma 4 3 2 3 3" xfId="6718" xr:uid="{5EE5BD34-E9E0-4533-8964-0E58E7B17838}"/>
    <cellStyle name="Comma 4 3 2 3 4" xfId="10657" xr:uid="{384DF130-1527-4F35-A69C-A0D4B7FC6724}"/>
    <cellStyle name="Comma 4 3 2 4" xfId="3212" xr:uid="{00000000-0005-0000-0000-00008A090000}"/>
    <cellStyle name="Comma 4 3 2 4 2" xfId="7372" xr:uid="{D5063299-EB5C-493C-8B00-AAB836C4243B}"/>
    <cellStyle name="Comma 4 3 2 4 3" xfId="11311" xr:uid="{9FAACCA1-7572-44B4-BE03-2BD8B9AD0FC5}"/>
    <cellStyle name="Comma 4 3 2 5" xfId="5412" xr:uid="{E12ABD28-9115-45EC-938F-3258A88DEC1F}"/>
    <cellStyle name="Comma 4 3 2 6" xfId="9351" xr:uid="{61A9B910-32F8-4F3B-8A43-C272A0BD4BD6}"/>
    <cellStyle name="Comma 4 3 3" xfId="1219" xr:uid="{00000000-0005-0000-0000-00008B090000}"/>
    <cellStyle name="Comma 4 3 3 2" xfId="2006" xr:uid="{00000000-0005-0000-0000-00008C090000}"/>
    <cellStyle name="Comma 4 3 3 2 2" xfId="4250" xr:uid="{00000000-0005-0000-0000-00008D090000}"/>
    <cellStyle name="Comma 4 3 3 2 2 2" xfId="8269" xr:uid="{DF1CE889-BD7C-4F81-9CC8-1D45A5678C93}"/>
    <cellStyle name="Comma 4 3 3 2 2 3" xfId="12208" xr:uid="{AD72DA4A-D9B7-4488-BE0D-D878EE4C1B6D}"/>
    <cellStyle name="Comma 4 3 3 2 3" xfId="6309" xr:uid="{D6A5385E-E7F4-430E-9BC3-BB6CF3603157}"/>
    <cellStyle name="Comma 4 3 3 2 4" xfId="10248" xr:uid="{62E80B5E-6DB4-4769-BBD2-DA8A6112167F}"/>
    <cellStyle name="Comma 4 3 3 3" xfId="2730" xr:uid="{00000000-0005-0000-0000-00008E090000}"/>
    <cellStyle name="Comma 4 3 3 3 2" xfId="4974" xr:uid="{00000000-0005-0000-0000-00008F090000}"/>
    <cellStyle name="Comma 4 3 3 3 2 2" xfId="8922" xr:uid="{B6AC528E-FDDF-4D6A-A591-1330029A5FBB}"/>
    <cellStyle name="Comma 4 3 3 3 2 3" xfId="12861" xr:uid="{63A22D53-21DB-4FD9-9BF0-AAA6DAC8F0BA}"/>
    <cellStyle name="Comma 4 3 3 3 3" xfId="6962" xr:uid="{4C522133-6F0B-4AAB-A3A7-77453E9FBE50}"/>
    <cellStyle name="Comma 4 3 3 3 4" xfId="10901" xr:uid="{2EF8CB99-1365-4EFF-B1BF-01EA0B4C9F32}"/>
    <cellStyle name="Comma 4 3 3 4" xfId="3464" xr:uid="{00000000-0005-0000-0000-000090090000}"/>
    <cellStyle name="Comma 4 3 3 4 2" xfId="7616" xr:uid="{2B07E14C-83E6-4227-AF77-B411DD9B8F93}"/>
    <cellStyle name="Comma 4 3 3 4 3" xfId="11555" xr:uid="{5B0A5C7F-6247-4E55-AF09-480889C9FD58}"/>
    <cellStyle name="Comma 4 3 3 5" xfId="5656" xr:uid="{0B284741-3922-4D93-9435-D40D0F28A48C}"/>
    <cellStyle name="Comma 4 3 3 6" xfId="9595" xr:uid="{E7816241-A52E-4175-BF53-4C154F52E585}"/>
    <cellStyle name="Comma 4 3 4" xfId="1434" xr:uid="{00000000-0005-0000-0000-000091090000}"/>
    <cellStyle name="Comma 4 3 4 2" xfId="3678" xr:uid="{00000000-0005-0000-0000-000092090000}"/>
    <cellStyle name="Comma 4 3 4 2 2" xfId="7820" xr:uid="{F11F2C09-F192-4FBE-BC67-03440C6E25ED}"/>
    <cellStyle name="Comma 4 3 4 2 3" xfId="11759" xr:uid="{FE6B2955-924E-43E1-8981-A673E5664FA6}"/>
    <cellStyle name="Comma 4 3 4 3" xfId="5860" xr:uid="{B2475439-4080-4F6A-91BC-3262E99757FB}"/>
    <cellStyle name="Comma 4 3 4 4" xfId="9799" xr:uid="{4E12352D-B941-4903-95FD-DF9E0460743B}"/>
    <cellStyle name="Comma 4 3 5" xfId="2220" xr:uid="{00000000-0005-0000-0000-000093090000}"/>
    <cellStyle name="Comma 4 3 5 2" xfId="4464" xr:uid="{00000000-0005-0000-0000-000094090000}"/>
    <cellStyle name="Comma 4 3 5 2 2" xfId="8473" xr:uid="{F9873174-C27E-4CE6-9E9D-365A5CBC2358}"/>
    <cellStyle name="Comma 4 3 5 2 3" xfId="12412" xr:uid="{1F8C8F17-DB02-4E80-8E12-C90446E80C60}"/>
    <cellStyle name="Comma 4 3 5 3" xfId="6513" xr:uid="{A14327B9-BD91-4FF1-910D-620EF5C24BC9}"/>
    <cellStyle name="Comma 4 3 5 4" xfId="10452" xr:uid="{E72FD58C-38BA-4F32-8AD0-431F1DCCFBE6}"/>
    <cellStyle name="Comma 4 3 6" xfId="2944" xr:uid="{00000000-0005-0000-0000-000095090000}"/>
    <cellStyle name="Comma 4 3 6 2" xfId="7166" xr:uid="{F1B12019-B29A-45B2-AA05-0542C410D42E}"/>
    <cellStyle name="Comma 4 3 6 3" xfId="11105" xr:uid="{72CE8071-8F20-47E6-AC45-E60304989998}"/>
    <cellStyle name="Comma 4 3 7" xfId="5207" xr:uid="{A5D60545-D2B3-4591-ACB0-DB6B5855A06B}"/>
    <cellStyle name="Comma 4 3 8" xfId="9146" xr:uid="{252CF840-F0E5-493D-AB3F-0D416E17BC03}"/>
    <cellStyle name="Comma 4 4" xfId="860" xr:uid="{00000000-0005-0000-0000-000096090000}"/>
    <cellStyle name="Comma 4 4 2" xfId="1648" xr:uid="{00000000-0005-0000-0000-000097090000}"/>
    <cellStyle name="Comma 4 4 2 2" xfId="3892" xr:uid="{00000000-0005-0000-0000-000098090000}"/>
    <cellStyle name="Comma 4 4 2 2 2" xfId="7919" xr:uid="{15A24BBA-B394-402F-A0BA-956F65D397BF}"/>
    <cellStyle name="Comma 4 4 2 2 3" xfId="11858" xr:uid="{BAB776DA-0C92-4CD2-BCDB-76B41F3FEECC}"/>
    <cellStyle name="Comma 4 4 2 3" xfId="5959" xr:uid="{9EC3B908-DA9F-40D1-A0FF-688DC389B19F}"/>
    <cellStyle name="Comma 4 4 2 4" xfId="9898" xr:uid="{51CB052C-67F6-4D32-AD4A-0A66029DACE7}"/>
    <cellStyle name="Comma 4 4 3" xfId="2372" xr:uid="{00000000-0005-0000-0000-000099090000}"/>
    <cellStyle name="Comma 4 4 3 2" xfId="4616" xr:uid="{00000000-0005-0000-0000-00009A090000}"/>
    <cellStyle name="Comma 4 4 3 2 2" xfId="8572" xr:uid="{084326DB-C5BA-40AD-8CD5-5BA687C647CC}"/>
    <cellStyle name="Comma 4 4 3 2 3" xfId="12511" xr:uid="{D632ECE7-6247-48E7-AD43-87799A0C53F4}"/>
    <cellStyle name="Comma 4 4 3 3" xfId="6612" xr:uid="{F7383EC9-07A7-4E2A-B0AA-3BF1D05CFB0E}"/>
    <cellStyle name="Comma 4 4 3 4" xfId="10551" xr:uid="{C1FCE02C-F39C-4712-9352-E2E57BF10B14}"/>
    <cellStyle name="Comma 4 4 4" xfId="3106" xr:uid="{00000000-0005-0000-0000-00009B090000}"/>
    <cellStyle name="Comma 4 4 4 2" xfId="7266" xr:uid="{6299E8F4-A866-4835-8E61-8DAD196905A0}"/>
    <cellStyle name="Comma 4 4 4 3" xfId="11205" xr:uid="{11DF5784-A8A6-490C-8ABF-5108D2AD957C}"/>
    <cellStyle name="Comma 4 4 5" xfId="5306" xr:uid="{95C9CC47-6C62-44CD-96ED-3DD198A5E693}"/>
    <cellStyle name="Comma 4 4 6" xfId="9245" xr:uid="{4CA6819E-969B-4B1C-8D3F-310843CF0755}"/>
    <cellStyle name="Comma 4 5" xfId="1090" xr:uid="{00000000-0005-0000-0000-00009C090000}"/>
    <cellStyle name="Comma 4 5 2" xfId="1877" xr:uid="{00000000-0005-0000-0000-00009D090000}"/>
    <cellStyle name="Comma 4 5 2 2" xfId="4121" xr:uid="{00000000-0005-0000-0000-00009E090000}"/>
    <cellStyle name="Comma 4 5 2 2 2" xfId="8140" xr:uid="{1FD2F9A8-BF52-4A73-BF0C-F4CFB2452B5D}"/>
    <cellStyle name="Comma 4 5 2 2 3" xfId="12079" xr:uid="{3ABC7A8E-31B4-40E6-B438-5BC427DC4F1A}"/>
    <cellStyle name="Comma 4 5 2 3" xfId="6180" xr:uid="{C3A93FE2-224F-4C4F-B993-76FF4E5003D5}"/>
    <cellStyle name="Comma 4 5 2 4" xfId="10119" xr:uid="{FA25633A-06E9-4266-A9A7-BDF9A7401695}"/>
    <cellStyle name="Comma 4 5 3" xfId="2601" xr:uid="{00000000-0005-0000-0000-00009F090000}"/>
    <cellStyle name="Comma 4 5 3 2" xfId="4845" xr:uid="{00000000-0005-0000-0000-0000A0090000}"/>
    <cellStyle name="Comma 4 5 3 2 2" xfId="8793" xr:uid="{0080F23E-B9F8-4C28-9EDD-A9B537ADB4DE}"/>
    <cellStyle name="Comma 4 5 3 2 3" xfId="12732" xr:uid="{C3644975-3DC0-46F0-8BA7-FE2FF21BE72B}"/>
    <cellStyle name="Comma 4 5 3 3" xfId="6833" xr:uid="{4AA22384-B55F-49C3-BD40-53AB0A0FAA1D}"/>
    <cellStyle name="Comma 4 5 3 4" xfId="10772" xr:uid="{D1134CC4-0400-4C00-B272-20A871342B7A}"/>
    <cellStyle name="Comma 4 5 4" xfId="3335" xr:uid="{00000000-0005-0000-0000-0000A1090000}"/>
    <cellStyle name="Comma 4 5 4 2" xfId="7487" xr:uid="{1AA23961-AFD3-4FFF-A8FF-B1C4A4DFDD4A}"/>
    <cellStyle name="Comma 4 5 4 3" xfId="11426" xr:uid="{E49DC6C6-343F-4E5C-8454-BCF33F42283F}"/>
    <cellStyle name="Comma 4 5 5" xfId="5527" xr:uid="{D46D9C31-30D1-441F-976B-0417FD5BE976}"/>
    <cellStyle name="Comma 4 5 6" xfId="9466" xr:uid="{6186F159-DCEA-410A-A249-074455ECEF17}"/>
    <cellStyle name="Comma 4 6" xfId="1112" xr:uid="{00000000-0005-0000-0000-0000A2090000}"/>
    <cellStyle name="Comma 4 6 2" xfId="1899" xr:uid="{00000000-0005-0000-0000-0000A3090000}"/>
    <cellStyle name="Comma 4 6 2 2" xfId="4143" xr:uid="{00000000-0005-0000-0000-0000A4090000}"/>
    <cellStyle name="Comma 4 6 2 2 2" xfId="8162" xr:uid="{E074EB9F-4691-4C80-8275-445D3E2205AE}"/>
    <cellStyle name="Comma 4 6 2 2 3" xfId="12101" xr:uid="{934809CC-95C8-4C68-991A-D6C40AEB5FD9}"/>
    <cellStyle name="Comma 4 6 2 3" xfId="6202" xr:uid="{7D6FD24A-5D36-4C33-B6CC-58ACA8E75FB4}"/>
    <cellStyle name="Comma 4 6 2 4" xfId="10141" xr:uid="{640C235F-DCEF-428A-9319-F660698C4392}"/>
    <cellStyle name="Comma 4 6 3" xfId="2623" xr:uid="{00000000-0005-0000-0000-0000A5090000}"/>
    <cellStyle name="Comma 4 6 3 2" xfId="4867" xr:uid="{00000000-0005-0000-0000-0000A6090000}"/>
    <cellStyle name="Comma 4 6 3 2 2" xfId="8815" xr:uid="{C9DFB401-3280-4B1C-9104-64388604BA2A}"/>
    <cellStyle name="Comma 4 6 3 2 3" xfId="12754" xr:uid="{8F868FAA-DE47-4D8D-B7C8-17036B0687CB}"/>
    <cellStyle name="Comma 4 6 3 3" xfId="6855" xr:uid="{558D9670-137D-4E43-9C97-4995D623EDD6}"/>
    <cellStyle name="Comma 4 6 3 4" xfId="10794" xr:uid="{263F0DBC-563E-4D01-8D5C-C7C5CC1E803D}"/>
    <cellStyle name="Comma 4 6 4" xfId="3357" xr:uid="{00000000-0005-0000-0000-0000A7090000}"/>
    <cellStyle name="Comma 4 6 4 2" xfId="7509" xr:uid="{95E36C42-0E55-493B-B57F-F79EFBC11BE1}"/>
    <cellStyle name="Comma 4 6 4 3" xfId="11448" xr:uid="{E867A3B3-28B1-4E3D-A96B-0C15EF509DE0}"/>
    <cellStyle name="Comma 4 6 5" xfId="5549" xr:uid="{C6E18CAA-F051-436F-AEEB-052BC419C1F6}"/>
    <cellStyle name="Comma 4 6 6" xfId="9488" xr:uid="{96FC2F24-68A8-427C-84AD-CA3EBCE21540}"/>
    <cellStyle name="Comma 4 7" xfId="1328" xr:uid="{00000000-0005-0000-0000-0000A8090000}"/>
    <cellStyle name="Comma 4 7 2" xfId="3572" xr:uid="{00000000-0005-0000-0000-0000A9090000}"/>
    <cellStyle name="Comma 4 7 2 2" xfId="7714" xr:uid="{1113EEF7-10EF-4BEC-AB63-C37E3874F03C}"/>
    <cellStyle name="Comma 4 7 2 3" xfId="11653" xr:uid="{CA122963-3738-41C2-9066-6178116C0408}"/>
    <cellStyle name="Comma 4 7 3" xfId="5754" xr:uid="{63AFA8E1-A6E8-45C6-844A-769C2B09BA7B}"/>
    <cellStyle name="Comma 4 7 4" xfId="9693" xr:uid="{2BF280E1-8F8E-4C78-870F-E9B57963E7EF}"/>
    <cellStyle name="Comma 4 8" xfId="2114" xr:uid="{00000000-0005-0000-0000-0000AA090000}"/>
    <cellStyle name="Comma 4 8 2" xfId="4358" xr:uid="{00000000-0005-0000-0000-0000AB090000}"/>
    <cellStyle name="Comma 4 8 2 2" xfId="8367" xr:uid="{E579E261-1604-4828-B7B5-3324062CCF12}"/>
    <cellStyle name="Comma 4 8 2 3" xfId="12306" xr:uid="{1684B0F0-5C3D-46F7-B8EB-32782E743EFF}"/>
    <cellStyle name="Comma 4 8 3" xfId="6407" xr:uid="{FA1B5B3E-72B4-4767-9AFA-FCE567494065}"/>
    <cellStyle name="Comma 4 8 4" xfId="10346" xr:uid="{966BCC0C-42EE-41C5-A6F7-667CE554967C}"/>
    <cellStyle name="Comma 4 9" xfId="2838" xr:uid="{00000000-0005-0000-0000-0000AC090000}"/>
    <cellStyle name="Comma 4 9 2" xfId="7060" xr:uid="{4FF5EE00-074B-4391-B32E-39E13C0F926F}"/>
    <cellStyle name="Comma 4 9 3" xfId="10999" xr:uid="{7C358632-C508-4D7B-BC80-28F1D710B75B}"/>
    <cellStyle name="Comma 40" xfId="826" xr:uid="{00000000-0005-0000-0000-0000AD090000}"/>
    <cellStyle name="Comma 40 2" xfId="1055" xr:uid="{00000000-0005-0000-0000-0000AE090000}"/>
    <cellStyle name="Comma 40 2 2" xfId="1843" xr:uid="{00000000-0005-0000-0000-0000AF090000}"/>
    <cellStyle name="Comma 40 2 2 2" xfId="4087" xr:uid="{00000000-0005-0000-0000-0000B0090000}"/>
    <cellStyle name="Comma 40 2 2 2 2" xfId="8106" xr:uid="{C6AC298E-00D2-41FA-A5EE-5AF4DD065524}"/>
    <cellStyle name="Comma 40 2 2 2 3" xfId="12045" xr:uid="{BAE65134-64CA-492A-A80D-1D06158FCDE2}"/>
    <cellStyle name="Comma 40 2 2 3" xfId="6146" xr:uid="{ECC61BF5-6406-44ED-98C4-A4E594FD2C47}"/>
    <cellStyle name="Comma 40 2 2 4" xfId="10085" xr:uid="{83727956-4754-4DD0-A10C-F847C91323F5}"/>
    <cellStyle name="Comma 40 2 3" xfId="2567" xr:uid="{00000000-0005-0000-0000-0000B1090000}"/>
    <cellStyle name="Comma 40 2 3 2" xfId="4811" xr:uid="{00000000-0005-0000-0000-0000B2090000}"/>
    <cellStyle name="Comma 40 2 3 2 2" xfId="8759" xr:uid="{46209505-23B5-4F18-963B-0A61078A55EC}"/>
    <cellStyle name="Comma 40 2 3 2 3" xfId="12698" xr:uid="{CA7B2D33-D70E-48E3-974F-E23E05D7103A}"/>
    <cellStyle name="Comma 40 2 3 3" xfId="6799" xr:uid="{DBBEBA86-0904-41C5-97B2-0F1E0025887C}"/>
    <cellStyle name="Comma 40 2 3 4" xfId="10738" xr:uid="{5F38612C-CC90-4885-AC0C-DCAEA4E88A69}"/>
    <cellStyle name="Comma 40 2 4" xfId="3301" xr:uid="{00000000-0005-0000-0000-0000B3090000}"/>
    <cellStyle name="Comma 40 2 4 2" xfId="7453" xr:uid="{7915F371-DFBF-4D25-B931-A96770E9CE8F}"/>
    <cellStyle name="Comma 40 2 4 3" xfId="11392" xr:uid="{D142A005-ADCE-4048-8D25-6D21DE60924A}"/>
    <cellStyle name="Comma 40 2 5" xfId="5493" xr:uid="{46A73893-92F3-4349-8D24-1038A77F9284}"/>
    <cellStyle name="Comma 40 2 6" xfId="9432" xr:uid="{64AA3FC7-072F-49BC-BD70-7CE720C53B19}"/>
    <cellStyle name="Comma 40 3" xfId="1309" xr:uid="{00000000-0005-0000-0000-0000B4090000}"/>
    <cellStyle name="Comma 40 3 2" xfId="2096" xr:uid="{00000000-0005-0000-0000-0000B5090000}"/>
    <cellStyle name="Comma 40 3 2 2" xfId="4340" xr:uid="{00000000-0005-0000-0000-0000B6090000}"/>
    <cellStyle name="Comma 40 3 2 2 2" xfId="8349" xr:uid="{C8817991-5A97-4663-BD7F-D9315D72DFE9}"/>
    <cellStyle name="Comma 40 3 2 2 3" xfId="12288" xr:uid="{26AB457C-FA22-4DE9-A36D-C209B1390178}"/>
    <cellStyle name="Comma 40 3 2 3" xfId="6389" xr:uid="{75A38396-9634-458A-B8A5-B0C152CF54AD}"/>
    <cellStyle name="Comma 40 3 2 4" xfId="10328" xr:uid="{0D0535B3-D8B8-4EFD-A971-37F24D1DF559}"/>
    <cellStyle name="Comma 40 3 3" xfId="2818" xr:uid="{00000000-0005-0000-0000-0000B7090000}"/>
    <cellStyle name="Comma 40 3 3 2" xfId="5062" xr:uid="{00000000-0005-0000-0000-0000B8090000}"/>
    <cellStyle name="Comma 40 3 3 2 2" xfId="9002" xr:uid="{7419FA17-5912-4C8A-A7FA-EB425ABD4FBD}"/>
    <cellStyle name="Comma 40 3 3 2 3" xfId="12941" xr:uid="{8D896ADD-D731-4177-91EB-1484EABC08E6}"/>
    <cellStyle name="Comma 40 3 3 3" xfId="7042" xr:uid="{BB3383EE-D6AE-436A-9F18-0B1861A079AB}"/>
    <cellStyle name="Comma 40 3 3 4" xfId="10981" xr:uid="{C4515F72-F523-4094-98D8-8640EFBB2DFC}"/>
    <cellStyle name="Comma 40 3 4" xfId="3554" xr:uid="{00000000-0005-0000-0000-0000B9090000}"/>
    <cellStyle name="Comma 40 3 4 2" xfId="7696" xr:uid="{2F8A269F-8CFE-4930-B937-390650670D0D}"/>
    <cellStyle name="Comma 40 3 4 3" xfId="11635" xr:uid="{174ADBD2-F739-4901-B1E5-76C021324CA4}"/>
    <cellStyle name="Comma 40 3 5" xfId="5736" xr:uid="{44E2FFD2-4491-46BD-AE83-28947C0C0323}"/>
    <cellStyle name="Comma 40 3 6" xfId="9675" xr:uid="{BA849B35-99BD-498F-A5E1-B593D26514FF}"/>
    <cellStyle name="Comma 40 4" xfId="1629" xr:uid="{00000000-0005-0000-0000-0000BA090000}"/>
    <cellStyle name="Comma 40 4 2" xfId="3873" xr:uid="{00000000-0005-0000-0000-0000BB090000}"/>
    <cellStyle name="Comma 40 4 2 2" xfId="7900" xr:uid="{8B0E7AE8-A86F-4E42-BF4E-37BB30CA172F}"/>
    <cellStyle name="Comma 40 4 2 3" xfId="11839" xr:uid="{AB0FA73C-3776-4A16-B5C2-2F3C31FEF5A5}"/>
    <cellStyle name="Comma 40 4 3" xfId="5940" xr:uid="{F674CB23-56BC-4507-B777-6188FEF6BD9A}"/>
    <cellStyle name="Comma 40 4 4" xfId="9879" xr:uid="{48904945-A344-4D08-986C-383200F36F7D}"/>
    <cellStyle name="Comma 40 5" xfId="2353" xr:uid="{00000000-0005-0000-0000-0000BC090000}"/>
    <cellStyle name="Comma 40 5 2" xfId="4597" xr:uid="{00000000-0005-0000-0000-0000BD090000}"/>
    <cellStyle name="Comma 40 5 2 2" xfId="8553" xr:uid="{4692588C-564F-454E-9E9C-5B9AEC5327C7}"/>
    <cellStyle name="Comma 40 5 2 3" xfId="12492" xr:uid="{6C0B8334-03B8-4A56-A484-0C7B90B23A4E}"/>
    <cellStyle name="Comma 40 5 3" xfId="6593" xr:uid="{7E45A665-4DAC-48A5-BD67-BBE6C7209E7F}"/>
    <cellStyle name="Comma 40 5 4" xfId="10532" xr:uid="{3D9D3D20-E121-493D-9ACF-1A392E633D3A}"/>
    <cellStyle name="Comma 40 6" xfId="3087" xr:uid="{00000000-0005-0000-0000-0000BE090000}"/>
    <cellStyle name="Comma 40 6 2" xfId="7247" xr:uid="{43BF2EE7-B189-4CBB-B82F-97EF660B7389}"/>
    <cellStyle name="Comma 40 6 3" xfId="11186" xr:uid="{D417A411-871E-40AF-A91E-6108F86ABEE5}"/>
    <cellStyle name="Comma 40 7" xfId="5287" xr:uid="{0A6E52B2-1076-44B8-A3A1-7CFB33B01386}"/>
    <cellStyle name="Comma 40 8" xfId="9226" xr:uid="{C0EC2CEE-8009-4216-B335-534A057BBF9E}"/>
    <cellStyle name="Comma 41" xfId="728" xr:uid="{00000000-0005-0000-0000-0000BF090000}"/>
    <cellStyle name="Comma 41 2" xfId="1041" xr:uid="{00000000-0005-0000-0000-0000C0090000}"/>
    <cellStyle name="Comma 41 2 2" xfId="1829" xr:uid="{00000000-0005-0000-0000-0000C1090000}"/>
    <cellStyle name="Comma 41 2 2 2" xfId="4073" xr:uid="{00000000-0005-0000-0000-0000C2090000}"/>
    <cellStyle name="Comma 41 2 2 2 2" xfId="8092" xr:uid="{29388781-D5B2-4F5B-A423-E85DCEF48633}"/>
    <cellStyle name="Comma 41 2 2 2 3" xfId="12031" xr:uid="{1E1D8212-2065-4840-9CEC-0A85CF1B17A8}"/>
    <cellStyle name="Comma 41 2 2 3" xfId="6132" xr:uid="{37E6E399-EDBB-4448-BAD6-DB51CD22811A}"/>
    <cellStyle name="Comma 41 2 2 4" xfId="10071" xr:uid="{4CEB7544-31FB-4507-A7C8-E67F6713FBC1}"/>
    <cellStyle name="Comma 41 2 3" xfId="2553" xr:uid="{00000000-0005-0000-0000-0000C3090000}"/>
    <cellStyle name="Comma 41 2 3 2" xfId="4797" xr:uid="{00000000-0005-0000-0000-0000C4090000}"/>
    <cellStyle name="Comma 41 2 3 2 2" xfId="8745" xr:uid="{C1B91678-9D9F-4618-A390-7C91FBCF106F}"/>
    <cellStyle name="Comma 41 2 3 2 3" xfId="12684" xr:uid="{DD494B3B-501E-4592-9904-C9E7283EB90A}"/>
    <cellStyle name="Comma 41 2 3 3" xfId="6785" xr:uid="{289E3512-7D52-4C02-B245-B9978F97DBF0}"/>
    <cellStyle name="Comma 41 2 3 4" xfId="10724" xr:uid="{AD2BD18D-A0DF-405E-82C6-E5C93A763D1F}"/>
    <cellStyle name="Comma 41 2 4" xfId="3287" xr:uid="{00000000-0005-0000-0000-0000C5090000}"/>
    <cellStyle name="Comma 41 2 4 2" xfId="7439" xr:uid="{6E32CF06-9938-46A9-AE20-100CF1033347}"/>
    <cellStyle name="Comma 41 2 4 3" xfId="11378" xr:uid="{0DB1D7E8-5B62-4C89-8744-27423CE6CAB0}"/>
    <cellStyle name="Comma 41 2 5" xfId="5479" xr:uid="{A25559CE-268C-4A39-BDCE-3DDA84D2283E}"/>
    <cellStyle name="Comma 41 2 6" xfId="9418" xr:uid="{0C17DF54-AD0C-4E93-9E30-6609859AEB26}"/>
    <cellStyle name="Comma 41 3" xfId="1294" xr:uid="{00000000-0005-0000-0000-0000C6090000}"/>
    <cellStyle name="Comma 41 3 2" xfId="2081" xr:uid="{00000000-0005-0000-0000-0000C7090000}"/>
    <cellStyle name="Comma 41 3 2 2" xfId="4325" xr:uid="{00000000-0005-0000-0000-0000C8090000}"/>
    <cellStyle name="Comma 41 3 2 2 2" xfId="8335" xr:uid="{8219866B-15FB-48AE-9813-2D9EB01B556C}"/>
    <cellStyle name="Comma 41 3 2 2 3" xfId="12274" xr:uid="{BFC5C565-7CC6-410F-90EF-C32485F078B0}"/>
    <cellStyle name="Comma 41 3 2 3" xfId="6375" xr:uid="{34EEABD1-F2BF-4C1D-B326-3A9992D36B04}"/>
    <cellStyle name="Comma 41 3 2 4" xfId="10314" xr:uid="{E3169048-9658-43CD-8D5D-44FC88FF7063}"/>
    <cellStyle name="Comma 41 3 3" xfId="2804" xr:uid="{00000000-0005-0000-0000-0000C9090000}"/>
    <cellStyle name="Comma 41 3 3 2" xfId="5048" xr:uid="{00000000-0005-0000-0000-0000CA090000}"/>
    <cellStyle name="Comma 41 3 3 2 2" xfId="8988" xr:uid="{AF8718AC-697E-4EDB-B289-A17FF83DAFCF}"/>
    <cellStyle name="Comma 41 3 3 2 3" xfId="12927" xr:uid="{1DFE06EF-3598-4EB7-9BEB-60B5E456C31B}"/>
    <cellStyle name="Comma 41 3 3 3" xfId="7028" xr:uid="{15AC01BB-9C2D-4378-AE3E-54C42EE9C3AE}"/>
    <cellStyle name="Comma 41 3 3 4" xfId="10967" xr:uid="{28306A95-30EE-4110-95D2-A220D202C874}"/>
    <cellStyle name="Comma 41 3 4" xfId="3539" xr:uid="{00000000-0005-0000-0000-0000CB090000}"/>
    <cellStyle name="Comma 41 3 4 2" xfId="7682" xr:uid="{2099A74F-5E0C-4687-8E4D-86EF475743C5}"/>
    <cellStyle name="Comma 41 3 4 3" xfId="11621" xr:uid="{87DD1E28-B6A7-42C4-97D0-F66C565D0F0D}"/>
    <cellStyle name="Comma 41 3 5" xfId="5722" xr:uid="{95AC2A58-B6AB-432B-8236-C200CEBE6B55}"/>
    <cellStyle name="Comma 41 3 6" xfId="9661" xr:uid="{F47E60A0-3C5E-4B44-A358-AE248F6678EF}"/>
    <cellStyle name="Comma 41 4" xfId="1561" xr:uid="{00000000-0005-0000-0000-0000CC090000}"/>
    <cellStyle name="Comma 41 4 2" xfId="3805" xr:uid="{00000000-0005-0000-0000-0000CD090000}"/>
    <cellStyle name="Comma 41 4 2 2" xfId="7886" xr:uid="{818A28E6-C709-491D-9BB1-6CE517ED5FD1}"/>
    <cellStyle name="Comma 41 4 2 3" xfId="11825" xr:uid="{0CC8D2B3-ACF7-4F91-B4B2-2EEE2767B23F}"/>
    <cellStyle name="Comma 41 4 3" xfId="5926" xr:uid="{65FB81E1-37D4-4AC4-B41F-87E93C86359F}"/>
    <cellStyle name="Comma 41 4 4" xfId="9865" xr:uid="{C8799D5C-AF82-40F7-A89C-6BADFB6BAAB8}"/>
    <cellStyle name="Comma 41 5" xfId="2339" xr:uid="{00000000-0005-0000-0000-0000CE090000}"/>
    <cellStyle name="Comma 41 5 2" xfId="4583" xr:uid="{00000000-0005-0000-0000-0000CF090000}"/>
    <cellStyle name="Comma 41 5 2 2" xfId="8539" xr:uid="{EFB482A1-4D57-4100-A722-51DC75FC4513}"/>
    <cellStyle name="Comma 41 5 2 3" xfId="12478" xr:uid="{D5CCE72C-6CE4-474D-9585-428DF7F1D4A6}"/>
    <cellStyle name="Comma 41 5 3" xfId="6579" xr:uid="{A0F3D7F2-CFE2-4D51-9AF7-A2EA31036D8C}"/>
    <cellStyle name="Comma 41 5 4" xfId="10518" xr:uid="{EC284A3E-AF9F-4213-8BF1-0E4501856305}"/>
    <cellStyle name="Comma 41 6" xfId="3019" xr:uid="{00000000-0005-0000-0000-0000D0090000}"/>
    <cellStyle name="Comma 41 6 2" xfId="7233" xr:uid="{05C1CE9C-CBFF-4B49-815A-B9C6AE89838F}"/>
    <cellStyle name="Comma 41 6 3" xfId="11172" xr:uid="{572CDED6-C771-4C88-95CD-A05E392D34D1}"/>
    <cellStyle name="Comma 41 7" xfId="5273" xr:uid="{EBB32437-99EF-4EA8-8DC6-CAE511E26DF7}"/>
    <cellStyle name="Comma 41 8" xfId="9212" xr:uid="{FEA9D19B-BCF4-4DB0-ACA3-554B4D6DE933}"/>
    <cellStyle name="Comma 42" xfId="827" xr:uid="{00000000-0005-0000-0000-0000D1090000}"/>
    <cellStyle name="Comma 42 2" xfId="1056" xr:uid="{00000000-0005-0000-0000-0000D2090000}"/>
    <cellStyle name="Comma 42 2 2" xfId="1844" xr:uid="{00000000-0005-0000-0000-0000D3090000}"/>
    <cellStyle name="Comma 42 2 2 2" xfId="4088" xr:uid="{00000000-0005-0000-0000-0000D4090000}"/>
    <cellStyle name="Comma 42 2 2 2 2" xfId="8107" xr:uid="{8A416A7A-3AD5-45D0-9953-E97DB8295B00}"/>
    <cellStyle name="Comma 42 2 2 2 3" xfId="12046" xr:uid="{C7F53AF0-F6E8-4C2D-8E83-C15F88B0FCEC}"/>
    <cellStyle name="Comma 42 2 2 3" xfId="6147" xr:uid="{9727F35E-1A30-42CE-A381-252E9669D687}"/>
    <cellStyle name="Comma 42 2 2 4" xfId="10086" xr:uid="{2D66A921-D80D-43E2-B356-2CC5636B3424}"/>
    <cellStyle name="Comma 42 2 3" xfId="2568" xr:uid="{00000000-0005-0000-0000-0000D5090000}"/>
    <cellStyle name="Comma 42 2 3 2" xfId="4812" xr:uid="{00000000-0005-0000-0000-0000D6090000}"/>
    <cellStyle name="Comma 42 2 3 2 2" xfId="8760" xr:uid="{FF65B38F-A5F6-44F7-8236-2682B0167A1C}"/>
    <cellStyle name="Comma 42 2 3 2 3" xfId="12699" xr:uid="{04519C3B-2032-4B98-A178-D399EF976D78}"/>
    <cellStyle name="Comma 42 2 3 3" xfId="6800" xr:uid="{5062371F-C00C-4298-8A39-B0B1DE02E159}"/>
    <cellStyle name="Comma 42 2 3 4" xfId="10739" xr:uid="{49C79163-6B54-40FF-8557-29DAD5FA4FF8}"/>
    <cellStyle name="Comma 42 2 4" xfId="3302" xr:uid="{00000000-0005-0000-0000-0000D7090000}"/>
    <cellStyle name="Comma 42 2 4 2" xfId="7454" xr:uid="{C33385CA-22B2-4D47-900E-6DC08D945128}"/>
    <cellStyle name="Comma 42 2 4 3" xfId="11393" xr:uid="{B7A1BF40-9C55-41FB-9A78-D40ED60CCA0F}"/>
    <cellStyle name="Comma 42 2 5" xfId="5494" xr:uid="{48AE468A-B4FA-408F-88AD-F383C98ECC09}"/>
    <cellStyle name="Comma 42 2 6" xfId="9433" xr:uid="{16432786-EF14-49B5-A3A9-053046B4A1C3}"/>
    <cellStyle name="Comma 42 3" xfId="1310" xr:uid="{00000000-0005-0000-0000-0000D8090000}"/>
    <cellStyle name="Comma 42 3 2" xfId="2097" xr:uid="{00000000-0005-0000-0000-0000D9090000}"/>
    <cellStyle name="Comma 42 3 2 2" xfId="4341" xr:uid="{00000000-0005-0000-0000-0000DA090000}"/>
    <cellStyle name="Comma 42 3 2 2 2" xfId="8350" xr:uid="{D6DFCA5A-60DD-42F1-BDA7-4B56CFA8CC9F}"/>
    <cellStyle name="Comma 42 3 2 2 3" xfId="12289" xr:uid="{849E6EDD-EA97-497E-AAFC-62DABA64C90D}"/>
    <cellStyle name="Comma 42 3 2 3" xfId="6390" xr:uid="{C06CCFA4-5DF6-4223-8D7F-98FF82DCF943}"/>
    <cellStyle name="Comma 42 3 2 4" xfId="10329" xr:uid="{4029EBC2-9E8E-4B7C-84D6-B2BA662BCE70}"/>
    <cellStyle name="Comma 42 3 3" xfId="2819" xr:uid="{00000000-0005-0000-0000-0000DB090000}"/>
    <cellStyle name="Comma 42 3 3 2" xfId="5063" xr:uid="{00000000-0005-0000-0000-0000DC090000}"/>
    <cellStyle name="Comma 42 3 3 2 2" xfId="9003" xr:uid="{CA5B2B57-9964-41FF-9282-E39308B85DF3}"/>
    <cellStyle name="Comma 42 3 3 2 3" xfId="12942" xr:uid="{84D7F6EB-18A7-423A-B3E3-B0FFDBD1B9E5}"/>
    <cellStyle name="Comma 42 3 3 3" xfId="7043" xr:uid="{519D5D38-4479-4183-BE69-BC9169658573}"/>
    <cellStyle name="Comma 42 3 3 4" xfId="10982" xr:uid="{B0B8E0E5-593C-48AA-8EAF-BCAC3190129E}"/>
    <cellStyle name="Comma 42 3 4" xfId="3555" xr:uid="{00000000-0005-0000-0000-0000DD090000}"/>
    <cellStyle name="Comma 42 3 4 2" xfId="7697" xr:uid="{C394EBCF-993A-49D9-AFF8-983BE6A7B686}"/>
    <cellStyle name="Comma 42 3 4 3" xfId="11636" xr:uid="{ADEBEC59-56C6-4B2D-86EE-966A23150411}"/>
    <cellStyle name="Comma 42 3 5" xfId="5737" xr:uid="{A5B1FE48-F7C0-4EAC-9735-EA2E4A93165E}"/>
    <cellStyle name="Comma 42 3 6" xfId="9676" xr:uid="{8B0EA955-45E1-47A6-A844-8F210CC542AA}"/>
    <cellStyle name="Comma 42 4" xfId="1630" xr:uid="{00000000-0005-0000-0000-0000DE090000}"/>
    <cellStyle name="Comma 42 4 2" xfId="3874" xr:uid="{00000000-0005-0000-0000-0000DF090000}"/>
    <cellStyle name="Comma 42 4 2 2" xfId="7901" xr:uid="{D262EE12-3A71-4E7E-8D4B-45DD1B4419E9}"/>
    <cellStyle name="Comma 42 4 2 3" xfId="11840" xr:uid="{158BA68A-7C03-46DD-8983-364FE33F2F0F}"/>
    <cellStyle name="Comma 42 4 3" xfId="5941" xr:uid="{16ADDB94-5DCD-4C0A-9062-382C622CF90F}"/>
    <cellStyle name="Comma 42 4 4" xfId="9880" xr:uid="{EB2B30EE-DA82-41CA-BDC5-8BFAE66983CF}"/>
    <cellStyle name="Comma 42 5" xfId="2354" xr:uid="{00000000-0005-0000-0000-0000E0090000}"/>
    <cellStyle name="Comma 42 5 2" xfId="4598" xr:uid="{00000000-0005-0000-0000-0000E1090000}"/>
    <cellStyle name="Comma 42 5 2 2" xfId="8554" xr:uid="{EFC01C72-FEC4-40AC-BD50-0F6C476390E2}"/>
    <cellStyle name="Comma 42 5 2 3" xfId="12493" xr:uid="{02415D53-5422-4DC8-B820-CE9276653890}"/>
    <cellStyle name="Comma 42 5 3" xfId="6594" xr:uid="{B577F68C-8BE8-475E-BD46-ECF09AB87D55}"/>
    <cellStyle name="Comma 42 5 4" xfId="10533" xr:uid="{BC0CEECB-3980-4254-88F8-A4A9F8D08C30}"/>
    <cellStyle name="Comma 42 6" xfId="3088" xr:uid="{00000000-0005-0000-0000-0000E2090000}"/>
    <cellStyle name="Comma 42 6 2" xfId="7248" xr:uid="{42EF7E13-5659-4314-8765-9DE3893FA070}"/>
    <cellStyle name="Comma 42 6 3" xfId="11187" xr:uid="{6E7A3B66-7EF0-4A67-B26E-66B1CB128F26}"/>
    <cellStyle name="Comma 42 7" xfId="5288" xr:uid="{D81CECA2-FE45-468D-BEE2-C500A8CB5B34}"/>
    <cellStyle name="Comma 42 8" xfId="9227" xr:uid="{03C96C76-2A49-474E-9354-AB533C9FAC3A}"/>
    <cellStyle name="Comma 43" xfId="731" xr:uid="{00000000-0005-0000-0000-0000E3090000}"/>
    <cellStyle name="Comma 43 2" xfId="1044" xr:uid="{00000000-0005-0000-0000-0000E4090000}"/>
    <cellStyle name="Comma 43 2 2" xfId="1832" xr:uid="{00000000-0005-0000-0000-0000E5090000}"/>
    <cellStyle name="Comma 43 2 2 2" xfId="4076" xr:uid="{00000000-0005-0000-0000-0000E6090000}"/>
    <cellStyle name="Comma 43 2 2 2 2" xfId="8095" xr:uid="{B461C882-08C1-45ED-845F-D464B146C26B}"/>
    <cellStyle name="Comma 43 2 2 2 3" xfId="12034" xr:uid="{FBFDF288-58BB-44CD-B755-C6A0FEB1CA09}"/>
    <cellStyle name="Comma 43 2 2 3" xfId="6135" xr:uid="{D22654A9-4AFD-40FD-A1DE-0A591551975F}"/>
    <cellStyle name="Comma 43 2 2 4" xfId="10074" xr:uid="{80226C36-68B8-4D3E-8F65-F4F7B7603770}"/>
    <cellStyle name="Comma 43 2 3" xfId="2556" xr:uid="{00000000-0005-0000-0000-0000E7090000}"/>
    <cellStyle name="Comma 43 2 3 2" xfId="4800" xr:uid="{00000000-0005-0000-0000-0000E8090000}"/>
    <cellStyle name="Comma 43 2 3 2 2" xfId="8748" xr:uid="{E46035B6-89F0-4F80-8AB2-0CF112D5A5B7}"/>
    <cellStyle name="Comma 43 2 3 2 3" xfId="12687" xr:uid="{641BE00D-AF6E-4FCC-8A36-EC32B1AE738A}"/>
    <cellStyle name="Comma 43 2 3 3" xfId="6788" xr:uid="{29F900D9-15E7-4D5C-9A80-D29BAE60ADAB}"/>
    <cellStyle name="Comma 43 2 3 4" xfId="10727" xr:uid="{FB4A02DD-CD13-4C4D-9915-945614001C38}"/>
    <cellStyle name="Comma 43 2 4" xfId="3290" xr:uid="{00000000-0005-0000-0000-0000E9090000}"/>
    <cellStyle name="Comma 43 2 4 2" xfId="7442" xr:uid="{3E0D3A80-5638-4B64-BD1A-FF89F1E0FD8C}"/>
    <cellStyle name="Comma 43 2 4 3" xfId="11381" xr:uid="{A86A8CEA-5C94-4606-8BCB-B750B7469654}"/>
    <cellStyle name="Comma 43 2 5" xfId="5482" xr:uid="{C2C87BAA-F8B1-4066-8C6A-AB5560AFDC2F}"/>
    <cellStyle name="Comma 43 2 6" xfId="9421" xr:uid="{99130A7B-F7F1-46EC-BEC3-D3A560DBBD05}"/>
    <cellStyle name="Comma 43 3" xfId="1297" xr:uid="{00000000-0005-0000-0000-0000EA090000}"/>
    <cellStyle name="Comma 43 3 2" xfId="2084" xr:uid="{00000000-0005-0000-0000-0000EB090000}"/>
    <cellStyle name="Comma 43 3 2 2" xfId="4328" xr:uid="{00000000-0005-0000-0000-0000EC090000}"/>
    <cellStyle name="Comma 43 3 2 2 2" xfId="8338" xr:uid="{AD4D1936-072A-4B6D-994A-FD069B83F162}"/>
    <cellStyle name="Comma 43 3 2 2 3" xfId="12277" xr:uid="{B70B4F3F-3478-40B0-BCA9-BFAC7A3D2ED9}"/>
    <cellStyle name="Comma 43 3 2 3" xfId="6378" xr:uid="{916C50CD-31EE-4F9A-BB7E-0E313E6B2016}"/>
    <cellStyle name="Comma 43 3 2 4" xfId="10317" xr:uid="{87197A8E-CF47-4FAD-82CE-C1C2C6A7869C}"/>
    <cellStyle name="Comma 43 3 3" xfId="2807" xr:uid="{00000000-0005-0000-0000-0000ED090000}"/>
    <cellStyle name="Comma 43 3 3 2" xfId="5051" xr:uid="{00000000-0005-0000-0000-0000EE090000}"/>
    <cellStyle name="Comma 43 3 3 2 2" xfId="8991" xr:uid="{D80C6C21-4111-407B-B89E-EC9C7207C6F0}"/>
    <cellStyle name="Comma 43 3 3 2 3" xfId="12930" xr:uid="{F7F3C67B-BBD4-4EFF-8213-789E36BA24BE}"/>
    <cellStyle name="Comma 43 3 3 3" xfId="7031" xr:uid="{E9EBE748-734F-4026-9583-3C117D61AFFF}"/>
    <cellStyle name="Comma 43 3 3 4" xfId="10970" xr:uid="{CD615914-1038-400A-B409-B2079DF64E5B}"/>
    <cellStyle name="Comma 43 3 4" xfId="3542" xr:uid="{00000000-0005-0000-0000-0000EF090000}"/>
    <cellStyle name="Comma 43 3 4 2" xfId="7685" xr:uid="{A12531EC-DE96-4ED2-A835-2C42AF5185E1}"/>
    <cellStyle name="Comma 43 3 4 3" xfId="11624" xr:uid="{B00F9356-89FD-4B51-A01B-0BD7EDBD82D3}"/>
    <cellStyle name="Comma 43 3 5" xfId="5725" xr:uid="{0E3E6276-68BF-4442-B9D9-7393A6D5C1AD}"/>
    <cellStyle name="Comma 43 3 6" xfId="9664" xr:uid="{75E82847-0DAE-461F-94E9-7A23C299CFEB}"/>
    <cellStyle name="Comma 43 4" xfId="1564" xr:uid="{00000000-0005-0000-0000-0000F0090000}"/>
    <cellStyle name="Comma 43 4 2" xfId="3808" xr:uid="{00000000-0005-0000-0000-0000F1090000}"/>
    <cellStyle name="Comma 43 4 2 2" xfId="7889" xr:uid="{7EF7127D-785C-426C-89C3-8701AB8C3D82}"/>
    <cellStyle name="Comma 43 4 2 3" xfId="11828" xr:uid="{8E1405A6-D0B6-4B32-80C0-9FFFBD3B0358}"/>
    <cellStyle name="Comma 43 4 3" xfId="5929" xr:uid="{42AF924F-2718-4BD7-A358-6B7F531D54C5}"/>
    <cellStyle name="Comma 43 4 4" xfId="9868" xr:uid="{EF790F46-623B-4A05-A263-8E98BB434B9F}"/>
    <cellStyle name="Comma 43 5" xfId="2342" xr:uid="{00000000-0005-0000-0000-0000F2090000}"/>
    <cellStyle name="Comma 43 5 2" xfId="4586" xr:uid="{00000000-0005-0000-0000-0000F3090000}"/>
    <cellStyle name="Comma 43 5 2 2" xfId="8542" xr:uid="{52835065-E259-4F36-89B9-44CD543A6B68}"/>
    <cellStyle name="Comma 43 5 2 3" xfId="12481" xr:uid="{9D34F295-C81A-443A-9CAC-0365C2EDDF64}"/>
    <cellStyle name="Comma 43 5 3" xfId="6582" xr:uid="{84A8774D-5E1F-4FA3-BBA5-22BA7DD5CF80}"/>
    <cellStyle name="Comma 43 5 4" xfId="10521" xr:uid="{C3962DBA-2089-43B8-9EC4-0920A30618BA}"/>
    <cellStyle name="Comma 43 6" xfId="3022" xr:uid="{00000000-0005-0000-0000-0000F4090000}"/>
    <cellStyle name="Comma 43 6 2" xfId="7236" xr:uid="{AD9AF689-41D0-419A-B13B-A10BBC1C8997}"/>
    <cellStyle name="Comma 43 6 3" xfId="11175" xr:uid="{2ECDB3D0-2C71-4DC8-B619-CC9803DD7365}"/>
    <cellStyle name="Comma 43 7" xfId="5276" xr:uid="{F7B2130F-A4DE-46D6-9E4B-57AD4980D068}"/>
    <cellStyle name="Comma 43 8" xfId="9215" xr:uid="{A72E788B-0D2F-4758-900C-634540CF5D24}"/>
    <cellStyle name="Comma 44" xfId="156" xr:uid="{00000000-0005-0000-0000-0000F5090000}"/>
    <cellStyle name="Comma 44 2" xfId="968" xr:uid="{00000000-0005-0000-0000-0000F6090000}"/>
    <cellStyle name="Comma 44 2 2" xfId="1756" xr:uid="{00000000-0005-0000-0000-0000F7090000}"/>
    <cellStyle name="Comma 44 2 2 2" xfId="4000" xr:uid="{00000000-0005-0000-0000-0000F8090000}"/>
    <cellStyle name="Comma 44 2 2 2 2" xfId="8027" xr:uid="{A2750327-3DB0-4819-B8A6-E70C82F8DC1D}"/>
    <cellStyle name="Comma 44 2 2 2 3" xfId="11966" xr:uid="{DBFA0E1D-0B9B-4B33-A3C9-975558D988F4}"/>
    <cellStyle name="Comma 44 2 2 3" xfId="6067" xr:uid="{2226548F-130E-44B5-8E14-E63BE6C686BC}"/>
    <cellStyle name="Comma 44 2 2 4" xfId="10006" xr:uid="{5620C2B4-E8C0-4C11-93B5-DD27F6BFDAFE}"/>
    <cellStyle name="Comma 44 2 3" xfId="2480" xr:uid="{00000000-0005-0000-0000-0000F9090000}"/>
    <cellStyle name="Comma 44 2 3 2" xfId="4724" xr:uid="{00000000-0005-0000-0000-0000FA090000}"/>
    <cellStyle name="Comma 44 2 3 2 2" xfId="8680" xr:uid="{134DF799-A3D1-4895-9944-48D68C5C8EC7}"/>
    <cellStyle name="Comma 44 2 3 2 3" xfId="12619" xr:uid="{C5D7454C-3FFF-4980-983C-75102810B9FB}"/>
    <cellStyle name="Comma 44 2 3 3" xfId="6720" xr:uid="{6EFA71E7-EF34-4FEC-992D-95317AF8C44F}"/>
    <cellStyle name="Comma 44 2 3 4" xfId="10659" xr:uid="{F3ABFD36-08BC-43E9-9D2F-21E0F241D683}"/>
    <cellStyle name="Comma 44 2 4" xfId="3214" xr:uid="{00000000-0005-0000-0000-0000FB090000}"/>
    <cellStyle name="Comma 44 2 4 2" xfId="7374" xr:uid="{5664153A-776E-45C6-97E3-69B391B32538}"/>
    <cellStyle name="Comma 44 2 4 3" xfId="11313" xr:uid="{3A8CA194-163A-4588-B15E-0D945F12B6E2}"/>
    <cellStyle name="Comma 44 2 5" xfId="5414" xr:uid="{8593DC69-4E7C-42DA-86F1-331A53FCE702}"/>
    <cellStyle name="Comma 44 2 6" xfId="9353" xr:uid="{FF35930C-63AF-4364-885A-FAB0B05A1B7A}"/>
    <cellStyle name="Comma 44 3" xfId="1221" xr:uid="{00000000-0005-0000-0000-0000FC090000}"/>
    <cellStyle name="Comma 44 3 2" xfId="2008" xr:uid="{00000000-0005-0000-0000-0000FD090000}"/>
    <cellStyle name="Comma 44 3 2 2" xfId="4252" xr:uid="{00000000-0005-0000-0000-0000FE090000}"/>
    <cellStyle name="Comma 44 3 2 2 2" xfId="8271" xr:uid="{AC3D5452-2865-468C-B164-16182D4A9EA3}"/>
    <cellStyle name="Comma 44 3 2 2 3" xfId="12210" xr:uid="{9665D5EE-FD1C-4F0C-A5A8-FEA07E7CBF3D}"/>
    <cellStyle name="Comma 44 3 2 3" xfId="6311" xr:uid="{EF4F4C30-4783-47ED-841A-B77BCFC5E164}"/>
    <cellStyle name="Comma 44 3 2 4" xfId="10250" xr:uid="{4A71F414-27DE-4807-9AD9-DA6773966E52}"/>
    <cellStyle name="Comma 44 3 3" xfId="2732" xr:uid="{00000000-0005-0000-0000-0000FF090000}"/>
    <cellStyle name="Comma 44 3 3 2" xfId="4976" xr:uid="{00000000-0005-0000-0000-0000000A0000}"/>
    <cellStyle name="Comma 44 3 3 2 2" xfId="8924" xr:uid="{2BC1C08C-AC9D-4C32-8854-AE9E0B40E2D6}"/>
    <cellStyle name="Comma 44 3 3 2 3" xfId="12863" xr:uid="{0288C21D-AD4F-489A-A7C8-B964B3873FBA}"/>
    <cellStyle name="Comma 44 3 3 3" xfId="6964" xr:uid="{773EAD93-42C5-4E0A-B230-125DC49F98F5}"/>
    <cellStyle name="Comma 44 3 3 4" xfId="10903" xr:uid="{B31BD5B3-4992-434E-8D46-F729DF3C3D5B}"/>
    <cellStyle name="Comma 44 3 4" xfId="3466" xr:uid="{00000000-0005-0000-0000-0000010A0000}"/>
    <cellStyle name="Comma 44 3 4 2" xfId="7618" xr:uid="{B4397DC0-EFCF-40FA-AEDE-6277A8D6C4CD}"/>
    <cellStyle name="Comma 44 3 4 3" xfId="11557" xr:uid="{75FDF74A-8CB6-416D-9B1D-2D2BF61C28D3}"/>
    <cellStyle name="Comma 44 3 5" xfId="5658" xr:uid="{3D99A087-68C1-416B-A14F-F6FD1DB9373E}"/>
    <cellStyle name="Comma 44 3 6" xfId="9597" xr:uid="{2A6F95B6-CD51-4076-BCE6-EBC612DD89A5}"/>
    <cellStyle name="Comma 44 4" xfId="1436" xr:uid="{00000000-0005-0000-0000-0000020A0000}"/>
    <cellStyle name="Comma 44 4 2" xfId="3680" xr:uid="{00000000-0005-0000-0000-0000030A0000}"/>
    <cellStyle name="Comma 44 4 2 2" xfId="7822" xr:uid="{92D9F681-806C-4D15-B096-02172CE22041}"/>
    <cellStyle name="Comma 44 4 2 3" xfId="11761" xr:uid="{50C62393-4935-402F-A4DC-9675835928A0}"/>
    <cellStyle name="Comma 44 4 3" xfId="5862" xr:uid="{DFEA8829-5774-43A0-B7F4-F89092A58265}"/>
    <cellStyle name="Comma 44 4 4" xfId="9801" xr:uid="{A52407E7-B178-411B-B95A-8AB3F9B42ADF}"/>
    <cellStyle name="Comma 44 5" xfId="2222" xr:uid="{00000000-0005-0000-0000-0000040A0000}"/>
    <cellStyle name="Comma 44 5 2" xfId="4466" xr:uid="{00000000-0005-0000-0000-0000050A0000}"/>
    <cellStyle name="Comma 44 5 2 2" xfId="8475" xr:uid="{651BAF94-076E-4282-9987-3CCBCFFB3C3E}"/>
    <cellStyle name="Comma 44 5 2 3" xfId="12414" xr:uid="{D212C7D1-4EF7-485E-BE2B-24A24369B055}"/>
    <cellStyle name="Comma 44 5 3" xfId="6515" xr:uid="{B24B1C98-0A48-42BF-BC4A-18CA4A27809F}"/>
    <cellStyle name="Comma 44 5 4" xfId="10454" xr:uid="{A6F2BDB0-7092-4EBD-A505-1B17ECA36869}"/>
    <cellStyle name="Comma 44 6" xfId="2946" xr:uid="{00000000-0005-0000-0000-0000060A0000}"/>
    <cellStyle name="Comma 44 6 2" xfId="7168" xr:uid="{AA68286F-FD3B-45EF-BB6B-BF5402C83B52}"/>
    <cellStyle name="Comma 44 6 3" xfId="11107" xr:uid="{7BE88A5D-21E6-4E47-AE58-EA3616F53F4D}"/>
    <cellStyle name="Comma 44 7" xfId="5209" xr:uid="{C34965A9-9978-44D9-902E-7FCFFC6B5B63}"/>
    <cellStyle name="Comma 44 8" xfId="9148" xr:uid="{C1FC7422-73D0-4305-BAFB-FCDFF4B6510C}"/>
    <cellStyle name="Comma 45" xfId="828" xr:uid="{00000000-0005-0000-0000-0000070A0000}"/>
    <cellStyle name="Comma 45 2" xfId="1057" xr:uid="{00000000-0005-0000-0000-0000080A0000}"/>
    <cellStyle name="Comma 45 2 2" xfId="1845" xr:uid="{00000000-0005-0000-0000-0000090A0000}"/>
    <cellStyle name="Comma 45 2 2 2" xfId="4089" xr:uid="{00000000-0005-0000-0000-00000A0A0000}"/>
    <cellStyle name="Comma 45 2 2 2 2" xfId="8108" xr:uid="{C6EA8E9D-BAFD-4D95-B388-BB99EE67AD0B}"/>
    <cellStyle name="Comma 45 2 2 2 3" xfId="12047" xr:uid="{48D1E3FD-2332-44B0-9BC2-C941FBB2CFC8}"/>
    <cellStyle name="Comma 45 2 2 3" xfId="6148" xr:uid="{B0DCCED5-5A19-40CD-AB8B-5E3F1239CD1B}"/>
    <cellStyle name="Comma 45 2 2 4" xfId="10087" xr:uid="{5F0E739F-D79D-43B5-9C39-5DE6425F074D}"/>
    <cellStyle name="Comma 45 2 3" xfId="2569" xr:uid="{00000000-0005-0000-0000-00000B0A0000}"/>
    <cellStyle name="Comma 45 2 3 2" xfId="4813" xr:uid="{00000000-0005-0000-0000-00000C0A0000}"/>
    <cellStyle name="Comma 45 2 3 2 2" xfId="8761" xr:uid="{8C661EFD-F88C-4D7C-8E9F-FE3B8DB58632}"/>
    <cellStyle name="Comma 45 2 3 2 3" xfId="12700" xr:uid="{8114B7E5-FEB7-4EE5-9822-06D292AADD79}"/>
    <cellStyle name="Comma 45 2 3 3" xfId="6801" xr:uid="{08E275B5-FC92-4967-A4D7-C85E56B0774F}"/>
    <cellStyle name="Comma 45 2 3 4" xfId="10740" xr:uid="{B881BFB2-F3CB-4F52-B668-D1165AE736FE}"/>
    <cellStyle name="Comma 45 2 4" xfId="3303" xr:uid="{00000000-0005-0000-0000-00000D0A0000}"/>
    <cellStyle name="Comma 45 2 4 2" xfId="7455" xr:uid="{7E4E7100-FF17-4322-8962-6B02FE9EEA36}"/>
    <cellStyle name="Comma 45 2 4 3" xfId="11394" xr:uid="{11FFCBEC-4A68-4E0E-A43B-144C68CB6298}"/>
    <cellStyle name="Comma 45 2 5" xfId="5495" xr:uid="{BA602493-E14C-4FB3-9A32-61782FD5A5F2}"/>
    <cellStyle name="Comma 45 2 6" xfId="9434" xr:uid="{FEFF9FBB-74F2-4772-9EAC-0E9EF74B4223}"/>
    <cellStyle name="Comma 45 3" xfId="1311" xr:uid="{00000000-0005-0000-0000-00000E0A0000}"/>
    <cellStyle name="Comma 45 3 2" xfId="2098" xr:uid="{00000000-0005-0000-0000-00000F0A0000}"/>
    <cellStyle name="Comma 45 3 2 2" xfId="4342" xr:uid="{00000000-0005-0000-0000-0000100A0000}"/>
    <cellStyle name="Comma 45 3 2 2 2" xfId="8351" xr:uid="{1DF6433C-2FA7-41BA-98EF-FBE6199E3409}"/>
    <cellStyle name="Comma 45 3 2 2 3" xfId="12290" xr:uid="{3D21A08F-DD37-4605-9B44-185FEACAA8E8}"/>
    <cellStyle name="Comma 45 3 2 3" xfId="6391" xr:uid="{8D3DE62C-67BF-47FA-9B44-D2324D303AC4}"/>
    <cellStyle name="Comma 45 3 2 4" xfId="10330" xr:uid="{1D91AD8D-9045-4F7C-B61C-F8ABA48FA719}"/>
    <cellStyle name="Comma 45 3 3" xfId="2820" xr:uid="{00000000-0005-0000-0000-0000110A0000}"/>
    <cellStyle name="Comma 45 3 3 2" xfId="5064" xr:uid="{00000000-0005-0000-0000-0000120A0000}"/>
    <cellStyle name="Comma 45 3 3 2 2" xfId="9004" xr:uid="{AF0BD32B-8407-4FD1-A58C-BCC1C9262F09}"/>
    <cellStyle name="Comma 45 3 3 2 3" xfId="12943" xr:uid="{DE7ECB74-5F8C-4D50-ADDC-B902DE6EEB12}"/>
    <cellStyle name="Comma 45 3 3 3" xfId="7044" xr:uid="{509A9AE8-0E12-46B7-82BE-826AD4CFEBA7}"/>
    <cellStyle name="Comma 45 3 3 4" xfId="10983" xr:uid="{7CC28643-6F9A-4059-A597-278D41C1C14A}"/>
    <cellStyle name="Comma 45 3 4" xfId="3556" xr:uid="{00000000-0005-0000-0000-0000130A0000}"/>
    <cellStyle name="Comma 45 3 4 2" xfId="7698" xr:uid="{8DE779BE-EB7D-4F55-8595-DF557E0D32C3}"/>
    <cellStyle name="Comma 45 3 4 3" xfId="11637" xr:uid="{C34304F2-74C4-4C55-81D4-F4FF8381D5D0}"/>
    <cellStyle name="Comma 45 3 5" xfId="5738" xr:uid="{1764DDD7-6EB3-4531-AE45-9C021F92CBA4}"/>
    <cellStyle name="Comma 45 3 6" xfId="9677" xr:uid="{B9D27456-1AC3-4A7C-AB12-63A661B69A2C}"/>
    <cellStyle name="Comma 45 4" xfId="1631" xr:uid="{00000000-0005-0000-0000-0000140A0000}"/>
    <cellStyle name="Comma 45 4 2" xfId="3875" xr:uid="{00000000-0005-0000-0000-0000150A0000}"/>
    <cellStyle name="Comma 45 4 2 2" xfId="7902" xr:uid="{DEAE9BC1-2CE3-4DCD-BBAF-DD42C10F7E2E}"/>
    <cellStyle name="Comma 45 4 2 3" xfId="11841" xr:uid="{6EE7DD18-D7BC-4AE5-A1C7-752A63F8BB74}"/>
    <cellStyle name="Comma 45 4 3" xfId="5942" xr:uid="{7573593C-880C-47F2-A84A-682B0C252FDA}"/>
    <cellStyle name="Comma 45 4 4" xfId="9881" xr:uid="{193C77EF-AC5B-465C-B70A-8B533C5C363F}"/>
    <cellStyle name="Comma 45 5" xfId="2355" xr:uid="{00000000-0005-0000-0000-0000160A0000}"/>
    <cellStyle name="Comma 45 5 2" xfId="4599" xr:uid="{00000000-0005-0000-0000-0000170A0000}"/>
    <cellStyle name="Comma 45 5 2 2" xfId="8555" xr:uid="{72763077-A747-42DC-B168-41ED7D43FBAD}"/>
    <cellStyle name="Comma 45 5 2 3" xfId="12494" xr:uid="{4C18A06A-270B-4273-A22A-54FD6AF26B02}"/>
    <cellStyle name="Comma 45 5 3" xfId="6595" xr:uid="{0E3EC59D-386A-4D0F-98B5-45C262B0DE7C}"/>
    <cellStyle name="Comma 45 5 4" xfId="10534" xr:uid="{28FDBC65-5560-4F71-A26E-34EF32EFDA93}"/>
    <cellStyle name="Comma 45 6" xfId="3089" xr:uid="{00000000-0005-0000-0000-0000180A0000}"/>
    <cellStyle name="Comma 45 6 2" xfId="7249" xr:uid="{7A078F2E-A092-45B2-A481-F52496A8C550}"/>
    <cellStyle name="Comma 45 6 3" xfId="11188" xr:uid="{F7081D51-490A-4EFF-929A-59984CA5FBC0}"/>
    <cellStyle name="Comma 45 7" xfId="5289" xr:uid="{3E7F5498-03F0-4016-B232-FDB32C29ACFE}"/>
    <cellStyle name="Comma 45 8" xfId="9228" xr:uid="{1429035E-2710-4531-85BE-F2C4A061C103}"/>
    <cellStyle name="Comma 46" xfId="840" xr:uid="{00000000-0005-0000-0000-0000190A0000}"/>
    <cellStyle name="Comma 46 2" xfId="1059" xr:uid="{00000000-0005-0000-0000-00001A0A0000}"/>
    <cellStyle name="Comma 46 2 2" xfId="1847" xr:uid="{00000000-0005-0000-0000-00001B0A0000}"/>
    <cellStyle name="Comma 46 2 2 2" xfId="4091" xr:uid="{00000000-0005-0000-0000-00001C0A0000}"/>
    <cellStyle name="Comma 46 2 2 2 2" xfId="8110" xr:uid="{3998DA62-3270-49F3-A009-9E05B4B9B124}"/>
    <cellStyle name="Comma 46 2 2 2 3" xfId="12049" xr:uid="{40F42803-FCC8-4956-8BA5-820A618610C1}"/>
    <cellStyle name="Comma 46 2 2 3" xfId="6150" xr:uid="{BDD7FC02-3853-406F-8E36-5058AEBBCB87}"/>
    <cellStyle name="Comma 46 2 2 4" xfId="10089" xr:uid="{F7751620-1C16-4893-B629-26206E067D50}"/>
    <cellStyle name="Comma 46 2 3" xfId="2571" xr:uid="{00000000-0005-0000-0000-00001D0A0000}"/>
    <cellStyle name="Comma 46 2 3 2" xfId="4815" xr:uid="{00000000-0005-0000-0000-00001E0A0000}"/>
    <cellStyle name="Comma 46 2 3 2 2" xfId="8763" xr:uid="{5277F17E-7980-4EB3-9202-9A169D3AD532}"/>
    <cellStyle name="Comma 46 2 3 2 3" xfId="12702" xr:uid="{CC9B0855-39BC-4DB7-8E3D-599E453C0858}"/>
    <cellStyle name="Comma 46 2 3 3" xfId="6803" xr:uid="{B98594CC-B861-4107-9647-933FA8AADC6C}"/>
    <cellStyle name="Comma 46 2 3 4" xfId="10742" xr:uid="{A5A9FFC6-A730-4BD4-AE73-9998B72A26C3}"/>
    <cellStyle name="Comma 46 2 4" xfId="3305" xr:uid="{00000000-0005-0000-0000-00001F0A0000}"/>
    <cellStyle name="Comma 46 2 4 2" xfId="7457" xr:uid="{45453087-140D-45C2-854C-5E3964C3EE1F}"/>
    <cellStyle name="Comma 46 2 4 3" xfId="11396" xr:uid="{985A76AD-FF07-4687-AB92-5B62B0134FE6}"/>
    <cellStyle name="Comma 46 2 5" xfId="5497" xr:uid="{045930B3-C553-4679-B840-7E20E3EFA36B}"/>
    <cellStyle name="Comma 46 2 6" xfId="9436" xr:uid="{2E44B94E-2664-467C-9DD8-69113CFFDD15}"/>
    <cellStyle name="Comma 46 3" xfId="1313" xr:uid="{00000000-0005-0000-0000-0000200A0000}"/>
    <cellStyle name="Comma 46 3 2" xfId="2100" xr:uid="{00000000-0005-0000-0000-0000210A0000}"/>
    <cellStyle name="Comma 46 3 2 2" xfId="4344" xr:uid="{00000000-0005-0000-0000-0000220A0000}"/>
    <cellStyle name="Comma 46 3 2 2 2" xfId="8353" xr:uid="{4D56E637-74A6-4268-9A61-F62EDA5AA96F}"/>
    <cellStyle name="Comma 46 3 2 2 3" xfId="12292" xr:uid="{5ED68A6C-998C-4800-89D6-26F0B69EBEF8}"/>
    <cellStyle name="Comma 46 3 2 3" xfId="6393" xr:uid="{367FE745-4DB5-405E-ACEC-5227BCF5D894}"/>
    <cellStyle name="Comma 46 3 2 4" xfId="10332" xr:uid="{95EBC08B-2623-49F1-AA4E-D94A5D13C5B1}"/>
    <cellStyle name="Comma 46 3 3" xfId="2822" xr:uid="{00000000-0005-0000-0000-0000230A0000}"/>
    <cellStyle name="Comma 46 3 3 2" xfId="5066" xr:uid="{00000000-0005-0000-0000-0000240A0000}"/>
    <cellStyle name="Comma 46 3 3 2 2" xfId="9006" xr:uid="{4368B96F-2767-43D1-891B-99480BF7B1AA}"/>
    <cellStyle name="Comma 46 3 3 2 3" xfId="12945" xr:uid="{0D2EEB66-E177-4C12-B64F-A42D3D1D7C68}"/>
    <cellStyle name="Comma 46 3 3 3" xfId="7046" xr:uid="{2B1FCB6D-3201-4681-8D22-6D50A038B721}"/>
    <cellStyle name="Comma 46 3 3 4" xfId="10985" xr:uid="{BB500369-0E6E-49FB-A15A-856EFBD55594}"/>
    <cellStyle name="Comma 46 3 4" xfId="3558" xr:uid="{00000000-0005-0000-0000-0000250A0000}"/>
    <cellStyle name="Comma 46 3 4 2" xfId="7700" xr:uid="{F57B5DDA-1AAA-47CC-A39F-A4F9F44C0358}"/>
    <cellStyle name="Comma 46 3 4 3" xfId="11639" xr:uid="{9AE7CDED-F4E5-43E2-BFC0-305AA4CF19B1}"/>
    <cellStyle name="Comma 46 3 5" xfId="5740" xr:uid="{1E3870B3-9657-4239-975A-4494C2361CA0}"/>
    <cellStyle name="Comma 46 3 6" xfId="9679" xr:uid="{2EAC9723-2DBB-454A-B088-44D9A6F708CE}"/>
    <cellStyle name="Comma 46 4" xfId="1633" xr:uid="{00000000-0005-0000-0000-0000260A0000}"/>
    <cellStyle name="Comma 46 4 2" xfId="3877" xr:uid="{00000000-0005-0000-0000-0000270A0000}"/>
    <cellStyle name="Comma 46 4 2 2" xfId="7904" xr:uid="{FE00E3EA-51F5-477E-BA23-29E04B30BAFD}"/>
    <cellStyle name="Comma 46 4 2 3" xfId="11843" xr:uid="{428254EA-1BE5-40CF-B280-ADB1FC42296F}"/>
    <cellStyle name="Comma 46 4 3" xfId="5944" xr:uid="{ED4F484D-D0C7-45CB-A9C2-B3F6D195F19E}"/>
    <cellStyle name="Comma 46 4 4" xfId="9883" xr:uid="{2A9DE1A7-3761-4BFF-8BE2-4350D29F82DE}"/>
    <cellStyle name="Comma 46 5" xfId="2357" xr:uid="{00000000-0005-0000-0000-0000280A0000}"/>
    <cellStyle name="Comma 46 5 2" xfId="4601" xr:uid="{00000000-0005-0000-0000-0000290A0000}"/>
    <cellStyle name="Comma 46 5 2 2" xfId="8557" xr:uid="{F13E66B0-50C7-4597-8F91-D305BEFF5415}"/>
    <cellStyle name="Comma 46 5 2 3" xfId="12496" xr:uid="{3ADEDF10-5BCE-4BA5-A328-469926153700}"/>
    <cellStyle name="Comma 46 5 3" xfId="6597" xr:uid="{4A0B882A-7B3B-4A19-B94C-EF704EDD3753}"/>
    <cellStyle name="Comma 46 5 4" xfId="10536" xr:uid="{79E70881-D57E-4939-81C3-A08A6BDCD808}"/>
    <cellStyle name="Comma 46 6" xfId="3091" xr:uid="{00000000-0005-0000-0000-00002A0A0000}"/>
    <cellStyle name="Comma 46 6 2" xfId="7251" xr:uid="{1ED66DDE-FCDB-4F9C-B31A-5CD1E2919B9F}"/>
    <cellStyle name="Comma 46 6 3" xfId="11190" xr:uid="{B7B6B5C2-C9AD-404B-B388-A1B17ABC0D45}"/>
    <cellStyle name="Comma 46 7" xfId="5291" xr:uid="{35AFE361-5D23-40EE-9741-1AC971692BAB}"/>
    <cellStyle name="Comma 46 8" xfId="9230" xr:uid="{23FBD0DE-2169-4BFF-A5DE-EDC45724A9BA}"/>
    <cellStyle name="Comma 47" xfId="841" xr:uid="{00000000-0005-0000-0000-00002B0A0000}"/>
    <cellStyle name="Comma 47 2" xfId="1060" xr:uid="{00000000-0005-0000-0000-00002C0A0000}"/>
    <cellStyle name="Comma 47 2 2" xfId="1848" xr:uid="{00000000-0005-0000-0000-00002D0A0000}"/>
    <cellStyle name="Comma 47 2 2 2" xfId="4092" xr:uid="{00000000-0005-0000-0000-00002E0A0000}"/>
    <cellStyle name="Comma 47 2 2 2 2" xfId="8111" xr:uid="{A832BA53-0C7F-4F81-A126-ABF40B7F6299}"/>
    <cellStyle name="Comma 47 2 2 2 3" xfId="12050" xr:uid="{80ED6A53-1335-4A6D-A5DA-A27967C7EB3A}"/>
    <cellStyle name="Comma 47 2 2 3" xfId="6151" xr:uid="{D51156A5-02AE-4B33-9615-26E7519BBA5D}"/>
    <cellStyle name="Comma 47 2 2 4" xfId="10090" xr:uid="{D733E55C-1F77-44F5-BD97-6D8EF1956DCB}"/>
    <cellStyle name="Comma 47 2 3" xfId="2572" xr:uid="{00000000-0005-0000-0000-00002F0A0000}"/>
    <cellStyle name="Comma 47 2 3 2" xfId="4816" xr:uid="{00000000-0005-0000-0000-0000300A0000}"/>
    <cellStyle name="Comma 47 2 3 2 2" xfId="8764" xr:uid="{61875F1B-93A8-4E5C-8A41-C0831FBF4C6E}"/>
    <cellStyle name="Comma 47 2 3 2 3" xfId="12703" xr:uid="{491C2F13-1FDD-40D5-B351-C4B8B1D12339}"/>
    <cellStyle name="Comma 47 2 3 3" xfId="6804" xr:uid="{19BCFB31-A1B1-4936-A8BF-5CDBD2F83E9F}"/>
    <cellStyle name="Comma 47 2 3 4" xfId="10743" xr:uid="{DE9B0DE6-54CC-4A2A-924B-1D274BE184E2}"/>
    <cellStyle name="Comma 47 2 4" xfId="3306" xr:uid="{00000000-0005-0000-0000-0000310A0000}"/>
    <cellStyle name="Comma 47 2 4 2" xfId="7458" xr:uid="{FD6CF1D2-CB43-480E-9175-99188F8D8406}"/>
    <cellStyle name="Comma 47 2 4 3" xfId="11397" xr:uid="{AE1F8515-5740-4D7E-AA1F-F92F307D99D9}"/>
    <cellStyle name="Comma 47 2 5" xfId="5498" xr:uid="{EA4C783E-F831-4E6C-A441-1CBDE5C7C7C9}"/>
    <cellStyle name="Comma 47 2 6" xfId="9437" xr:uid="{5681E30B-8E19-4FF7-9723-079D47CCE454}"/>
    <cellStyle name="Comma 47 3" xfId="1314" xr:uid="{00000000-0005-0000-0000-0000320A0000}"/>
    <cellStyle name="Comma 47 3 2" xfId="2101" xr:uid="{00000000-0005-0000-0000-0000330A0000}"/>
    <cellStyle name="Comma 47 3 2 2" xfId="4345" xr:uid="{00000000-0005-0000-0000-0000340A0000}"/>
    <cellStyle name="Comma 47 3 2 2 2" xfId="8354" xr:uid="{784471E1-E4A8-4552-9CCC-F15B4D94E592}"/>
    <cellStyle name="Comma 47 3 2 2 3" xfId="12293" xr:uid="{2F60E577-62C9-4527-A4D2-874318907BBC}"/>
    <cellStyle name="Comma 47 3 2 3" xfId="6394" xr:uid="{5C9C30BB-88D3-4AC4-B441-7FC04D039A44}"/>
    <cellStyle name="Comma 47 3 2 4" xfId="10333" xr:uid="{8A4A93E6-DA07-4F50-B89B-0F0788A89CF1}"/>
    <cellStyle name="Comma 47 3 3" xfId="2823" xr:uid="{00000000-0005-0000-0000-0000350A0000}"/>
    <cellStyle name="Comma 47 3 3 2" xfId="5067" xr:uid="{00000000-0005-0000-0000-0000360A0000}"/>
    <cellStyle name="Comma 47 3 3 2 2" xfId="9007" xr:uid="{E53AA08A-5490-4455-86AD-9875C9FE7739}"/>
    <cellStyle name="Comma 47 3 3 2 3" xfId="12946" xr:uid="{49BF7A6A-E21A-4CA2-B139-3E14990EAFCD}"/>
    <cellStyle name="Comma 47 3 3 3" xfId="7047" xr:uid="{4CCEABD7-C8B8-4790-BF25-9B61D8C48FDD}"/>
    <cellStyle name="Comma 47 3 3 4" xfId="10986" xr:uid="{8A12E50E-C396-473F-8106-5B9FF182E441}"/>
    <cellStyle name="Comma 47 3 4" xfId="3559" xr:uid="{00000000-0005-0000-0000-0000370A0000}"/>
    <cellStyle name="Comma 47 3 4 2" xfId="7701" xr:uid="{81712399-4584-40B6-BFF3-0FE3EDA701B0}"/>
    <cellStyle name="Comma 47 3 4 3" xfId="11640" xr:uid="{4829AF04-AEE1-43D7-ABC7-0D5AEC8A6EE6}"/>
    <cellStyle name="Comma 47 3 5" xfId="5741" xr:uid="{9967F087-0DF8-4C84-A8AF-E681D402CD9A}"/>
    <cellStyle name="Comma 47 3 6" xfId="9680" xr:uid="{03252214-A77B-48AD-B4B9-64BE8B1F2A2C}"/>
    <cellStyle name="Comma 47 4" xfId="1634" xr:uid="{00000000-0005-0000-0000-0000380A0000}"/>
    <cellStyle name="Comma 47 4 2" xfId="3878" xr:uid="{00000000-0005-0000-0000-0000390A0000}"/>
    <cellStyle name="Comma 47 4 2 2" xfId="7905" xr:uid="{AA6E28A4-0C7E-4B67-8DF9-613A6F1E7F53}"/>
    <cellStyle name="Comma 47 4 2 3" xfId="11844" xr:uid="{FD4665B9-0238-463E-8706-B0C349B5FF25}"/>
    <cellStyle name="Comma 47 4 3" xfId="5945" xr:uid="{33193FA5-AE31-4D20-A60C-86DF4B88DB4E}"/>
    <cellStyle name="Comma 47 4 4" xfId="9884" xr:uid="{17173018-D0BC-4591-B189-165F6085601B}"/>
    <cellStyle name="Comma 47 5" xfId="2358" xr:uid="{00000000-0005-0000-0000-00003A0A0000}"/>
    <cellStyle name="Comma 47 5 2" xfId="4602" xr:uid="{00000000-0005-0000-0000-00003B0A0000}"/>
    <cellStyle name="Comma 47 5 2 2" xfId="8558" xr:uid="{1A07DBAF-9FEA-4A36-91B9-92CD735DED58}"/>
    <cellStyle name="Comma 47 5 2 3" xfId="12497" xr:uid="{1AB7CA10-D130-4C32-9377-616A4DA74062}"/>
    <cellStyle name="Comma 47 5 3" xfId="6598" xr:uid="{8606034C-1142-4F11-8A0D-E325A906393D}"/>
    <cellStyle name="Comma 47 5 4" xfId="10537" xr:uid="{78B6FCD8-267E-4DB4-A2CD-6A27F3B7A397}"/>
    <cellStyle name="Comma 47 6" xfId="3092" xr:uid="{00000000-0005-0000-0000-00003C0A0000}"/>
    <cellStyle name="Comma 47 6 2" xfId="7252" xr:uid="{8CA4BE13-49E3-4E59-9214-9F1B83EC7B59}"/>
    <cellStyle name="Comma 47 6 3" xfId="11191" xr:uid="{8EA37851-3851-4156-A601-5EF53F92F8A5}"/>
    <cellStyle name="Comma 47 7" xfId="5292" xr:uid="{BE6D4C04-DB9B-490F-9950-90D1B23A6728}"/>
    <cellStyle name="Comma 47 8" xfId="9231" xr:uid="{DFAA55C1-9A40-4013-894D-8F020FFB3503}"/>
    <cellStyle name="Comma 48" xfId="157" xr:uid="{00000000-0005-0000-0000-00003D0A0000}"/>
    <cellStyle name="Comma 48 2" xfId="969" xr:uid="{00000000-0005-0000-0000-00003E0A0000}"/>
    <cellStyle name="Comma 48 2 2" xfId="1757" xr:uid="{00000000-0005-0000-0000-00003F0A0000}"/>
    <cellStyle name="Comma 48 2 2 2" xfId="4001" xr:uid="{00000000-0005-0000-0000-0000400A0000}"/>
    <cellStyle name="Comma 48 2 2 2 2" xfId="8028" xr:uid="{E1C2BC02-FE46-4E26-B5A6-3A1CB79F6B1A}"/>
    <cellStyle name="Comma 48 2 2 2 3" xfId="11967" xr:uid="{C5DB0D8A-167D-4AD9-989D-928221B214E0}"/>
    <cellStyle name="Comma 48 2 2 3" xfId="6068" xr:uid="{27FC7082-44CE-41E6-AAE2-0C6EA75FB13B}"/>
    <cellStyle name="Comma 48 2 2 4" xfId="10007" xr:uid="{0E78426A-E220-4F52-B4DF-74A1A187EBDB}"/>
    <cellStyle name="Comma 48 2 3" xfId="2481" xr:uid="{00000000-0005-0000-0000-0000410A0000}"/>
    <cellStyle name="Comma 48 2 3 2" xfId="4725" xr:uid="{00000000-0005-0000-0000-0000420A0000}"/>
    <cellStyle name="Comma 48 2 3 2 2" xfId="8681" xr:uid="{5B693175-6269-4CEC-B485-E96B8B3DC09B}"/>
    <cellStyle name="Comma 48 2 3 2 3" xfId="12620" xr:uid="{D0A6F38A-43C2-49CF-8C42-E1C938ED22CD}"/>
    <cellStyle name="Comma 48 2 3 3" xfId="6721" xr:uid="{792AEA2D-B348-4D08-BA4C-C4B422373EFC}"/>
    <cellStyle name="Comma 48 2 3 4" xfId="10660" xr:uid="{C79CC9DA-B640-4F8C-964D-A4D4F2916B9F}"/>
    <cellStyle name="Comma 48 2 4" xfId="3215" xr:uid="{00000000-0005-0000-0000-0000430A0000}"/>
    <cellStyle name="Comma 48 2 4 2" xfId="7375" xr:uid="{96976DA1-2B83-4361-905C-443196F53FC1}"/>
    <cellStyle name="Comma 48 2 4 3" xfId="11314" xr:uid="{5298859F-5A20-4DAB-9BDF-93CB8B762C60}"/>
    <cellStyle name="Comma 48 2 5" xfId="5415" xr:uid="{098FE2E2-EC57-48E2-80DA-FC9744C7A983}"/>
    <cellStyle name="Comma 48 2 6" xfId="9354" xr:uid="{D28116E8-4253-4427-8D9C-5DBFFDFDE71C}"/>
    <cellStyle name="Comma 48 3" xfId="1222" xr:uid="{00000000-0005-0000-0000-0000440A0000}"/>
    <cellStyle name="Comma 48 3 2" xfId="2009" xr:uid="{00000000-0005-0000-0000-0000450A0000}"/>
    <cellStyle name="Comma 48 3 2 2" xfId="4253" xr:uid="{00000000-0005-0000-0000-0000460A0000}"/>
    <cellStyle name="Comma 48 3 2 2 2" xfId="8272" xr:uid="{12144725-8F19-4844-9D5B-D5CDD7E805F1}"/>
    <cellStyle name="Comma 48 3 2 2 3" xfId="12211" xr:uid="{DFC29546-5BC6-4A2A-B946-DB4AFBF338EE}"/>
    <cellStyle name="Comma 48 3 2 3" xfId="6312" xr:uid="{B6F995DE-B00B-4D40-BB95-52B83A692CD5}"/>
    <cellStyle name="Comma 48 3 2 4" xfId="10251" xr:uid="{2E0561DA-E5C3-4E68-9E86-2F7D3C1115C3}"/>
    <cellStyle name="Comma 48 3 3" xfId="2733" xr:uid="{00000000-0005-0000-0000-0000470A0000}"/>
    <cellStyle name="Comma 48 3 3 2" xfId="4977" xr:uid="{00000000-0005-0000-0000-0000480A0000}"/>
    <cellStyle name="Comma 48 3 3 2 2" xfId="8925" xr:uid="{4A02DFB2-5DD5-4C2D-9506-C734741F0FAE}"/>
    <cellStyle name="Comma 48 3 3 2 3" xfId="12864" xr:uid="{900056BC-4D78-47F2-AA8E-78E47B7BF989}"/>
    <cellStyle name="Comma 48 3 3 3" xfId="6965" xr:uid="{ABE3DAD8-7393-4E79-8EC4-438958DE5A21}"/>
    <cellStyle name="Comma 48 3 3 4" xfId="10904" xr:uid="{F2F2EC45-B35D-416B-B230-2415E5E6034F}"/>
    <cellStyle name="Comma 48 3 4" xfId="3467" xr:uid="{00000000-0005-0000-0000-0000490A0000}"/>
    <cellStyle name="Comma 48 3 4 2" xfId="7619" xr:uid="{BE08CB0A-D9A4-4D48-8524-F8BF627F8564}"/>
    <cellStyle name="Comma 48 3 4 3" xfId="11558" xr:uid="{1F56E702-E556-4DB8-AB61-B31DD14923EF}"/>
    <cellStyle name="Comma 48 3 5" xfId="5659" xr:uid="{4256DCA4-F59C-45EC-A49E-5474708CF985}"/>
    <cellStyle name="Comma 48 3 6" xfId="9598" xr:uid="{82810775-D4BB-4483-AA3B-0FB59913E89A}"/>
    <cellStyle name="Comma 48 4" xfId="1437" xr:uid="{00000000-0005-0000-0000-00004A0A0000}"/>
    <cellStyle name="Comma 48 4 2" xfId="3681" xr:uid="{00000000-0005-0000-0000-00004B0A0000}"/>
    <cellStyle name="Comma 48 4 2 2" xfId="7823" xr:uid="{C2DBEF8F-2AA5-4C32-8E2B-BD61A96CE842}"/>
    <cellStyle name="Comma 48 4 2 3" xfId="11762" xr:uid="{4B6D0C44-9F87-4E74-BD7E-19F727417F97}"/>
    <cellStyle name="Comma 48 4 3" xfId="5863" xr:uid="{4E9B18D6-B9D5-4220-9019-5D8E12050AC1}"/>
    <cellStyle name="Comma 48 4 4" xfId="9802" xr:uid="{89A1E062-E84C-4A8D-A135-0A44D4E4BC3F}"/>
    <cellStyle name="Comma 48 5" xfId="2223" xr:uid="{00000000-0005-0000-0000-00004C0A0000}"/>
    <cellStyle name="Comma 48 5 2" xfId="4467" xr:uid="{00000000-0005-0000-0000-00004D0A0000}"/>
    <cellStyle name="Comma 48 5 2 2" xfId="8476" xr:uid="{763BA311-D5A4-406C-9B3F-7D43F5293278}"/>
    <cellStyle name="Comma 48 5 2 3" xfId="12415" xr:uid="{1781F50F-C870-44AD-B275-ADD023669CE3}"/>
    <cellStyle name="Comma 48 5 3" xfId="6516" xr:uid="{A037C33F-5539-4A57-A3E6-12A25C0150A2}"/>
    <cellStyle name="Comma 48 5 4" xfId="10455" xr:uid="{FC0C50E2-D613-4D11-81F4-9D1EB197438E}"/>
    <cellStyle name="Comma 48 6" xfId="2947" xr:uid="{00000000-0005-0000-0000-00004E0A0000}"/>
    <cellStyle name="Comma 48 6 2" xfId="7169" xr:uid="{65363279-47F9-4328-B512-DDF98BB1C9BD}"/>
    <cellStyle name="Comma 48 6 3" xfId="11108" xr:uid="{95DACE67-C1A3-4F3A-B13E-17C03D621ABD}"/>
    <cellStyle name="Comma 48 7" xfId="5210" xr:uid="{70C66BDF-FB18-45BE-B6B2-3F9FF80913EF}"/>
    <cellStyle name="Comma 48 8" xfId="9149" xr:uid="{0C18FEC2-AB8B-43D2-882A-91DDCC0004B7}"/>
    <cellStyle name="Comma 49" xfId="735" xr:uid="{00000000-0005-0000-0000-00004F0A0000}"/>
    <cellStyle name="Comma 49 2" xfId="1047" xr:uid="{00000000-0005-0000-0000-0000500A0000}"/>
    <cellStyle name="Comma 49 2 2" xfId="1835" xr:uid="{00000000-0005-0000-0000-0000510A0000}"/>
    <cellStyle name="Comma 49 2 2 2" xfId="4079" xr:uid="{00000000-0005-0000-0000-0000520A0000}"/>
    <cellStyle name="Comma 49 2 2 2 2" xfId="8098" xr:uid="{472B2A3E-91CC-4787-912E-EAB8879FBBE6}"/>
    <cellStyle name="Comma 49 2 2 2 3" xfId="12037" xr:uid="{FAA46A09-4FE3-4854-AECE-08B2767A388A}"/>
    <cellStyle name="Comma 49 2 2 3" xfId="6138" xr:uid="{33F2BF5C-E87F-437C-BC8F-C3E5911CB73D}"/>
    <cellStyle name="Comma 49 2 2 4" xfId="10077" xr:uid="{63259F69-7803-47CD-81B9-281794FCCD4B}"/>
    <cellStyle name="Comma 49 2 3" xfId="2559" xr:uid="{00000000-0005-0000-0000-0000530A0000}"/>
    <cellStyle name="Comma 49 2 3 2" xfId="4803" xr:uid="{00000000-0005-0000-0000-0000540A0000}"/>
    <cellStyle name="Comma 49 2 3 2 2" xfId="8751" xr:uid="{0406F550-F654-4CDD-BA49-0735DB81520A}"/>
    <cellStyle name="Comma 49 2 3 2 3" xfId="12690" xr:uid="{C4233997-D891-4EEA-B271-E1F5A535710F}"/>
    <cellStyle name="Comma 49 2 3 3" xfId="6791" xr:uid="{DA09CCD4-8DF6-45BF-AB16-C2C3C8F668B7}"/>
    <cellStyle name="Comma 49 2 3 4" xfId="10730" xr:uid="{D7C8C22A-E91C-40D2-BF88-406268498766}"/>
    <cellStyle name="Comma 49 2 4" xfId="3293" xr:uid="{00000000-0005-0000-0000-0000550A0000}"/>
    <cellStyle name="Comma 49 2 4 2" xfId="7445" xr:uid="{E5E10C7F-7A6D-4A3F-BD54-79BAD80E209A}"/>
    <cellStyle name="Comma 49 2 4 3" xfId="11384" xr:uid="{0FA91CDE-DE5D-4E00-A539-7AEB1B92D47F}"/>
    <cellStyle name="Comma 49 2 5" xfId="5485" xr:uid="{A49C1A5A-16BE-4E76-9F21-3C0C30E532E6}"/>
    <cellStyle name="Comma 49 2 6" xfId="9424" xr:uid="{6AF852E4-10A9-43B1-8F0C-E3BD3726EDCC}"/>
    <cellStyle name="Comma 49 3" xfId="1300" xr:uid="{00000000-0005-0000-0000-0000560A0000}"/>
    <cellStyle name="Comma 49 3 2" xfId="2087" xr:uid="{00000000-0005-0000-0000-0000570A0000}"/>
    <cellStyle name="Comma 49 3 2 2" xfId="4331" xr:uid="{00000000-0005-0000-0000-0000580A0000}"/>
    <cellStyle name="Comma 49 3 2 2 2" xfId="8341" xr:uid="{E1D67965-90B8-4C27-8219-FAB52F7747DB}"/>
    <cellStyle name="Comma 49 3 2 2 3" xfId="12280" xr:uid="{170BE81D-5138-40DA-90F8-BE357FCE573A}"/>
    <cellStyle name="Comma 49 3 2 3" xfId="6381" xr:uid="{475D86FF-0A70-4756-A2F4-FE7DF34ED3C3}"/>
    <cellStyle name="Comma 49 3 2 4" xfId="10320" xr:uid="{6B90FC9C-B967-42A3-BB29-6B89F53DC740}"/>
    <cellStyle name="Comma 49 3 3" xfId="2810" xr:uid="{00000000-0005-0000-0000-0000590A0000}"/>
    <cellStyle name="Comma 49 3 3 2" xfId="5054" xr:uid="{00000000-0005-0000-0000-00005A0A0000}"/>
    <cellStyle name="Comma 49 3 3 2 2" xfId="8994" xr:uid="{6E802CAD-33EE-4E63-B44F-78FFBE1D527D}"/>
    <cellStyle name="Comma 49 3 3 2 3" xfId="12933" xr:uid="{5BE82A36-887F-4F25-802B-8B5C2441E067}"/>
    <cellStyle name="Comma 49 3 3 3" xfId="7034" xr:uid="{72F49E69-149A-49BE-BDA4-3A371EC3451B}"/>
    <cellStyle name="Comma 49 3 3 4" xfId="10973" xr:uid="{B09F7335-C747-43C4-873D-B27B40247C7D}"/>
    <cellStyle name="Comma 49 3 4" xfId="3545" xr:uid="{00000000-0005-0000-0000-00005B0A0000}"/>
    <cellStyle name="Comma 49 3 4 2" xfId="7688" xr:uid="{E1D396D2-0632-4C9D-A5B8-D8FDB6B928E7}"/>
    <cellStyle name="Comma 49 3 4 3" xfId="11627" xr:uid="{48AD29DA-1CF6-4502-AC35-459EB613A8B9}"/>
    <cellStyle name="Comma 49 3 5" xfId="5728" xr:uid="{2396020A-468E-4DBE-970A-BA8B9C8D7BD0}"/>
    <cellStyle name="Comma 49 3 6" xfId="9667" xr:uid="{54A34212-F6B6-4BCC-A38A-0B735F90B238}"/>
    <cellStyle name="Comma 49 4" xfId="1567" xr:uid="{00000000-0005-0000-0000-00005C0A0000}"/>
    <cellStyle name="Comma 49 4 2" xfId="3811" xr:uid="{00000000-0005-0000-0000-00005D0A0000}"/>
    <cellStyle name="Comma 49 4 2 2" xfId="7892" xr:uid="{31716801-72A2-4F53-89B0-2DC68E1C9021}"/>
    <cellStyle name="Comma 49 4 2 3" xfId="11831" xr:uid="{84AF53A0-703C-4A77-96B6-07CC11154BF1}"/>
    <cellStyle name="Comma 49 4 3" xfId="5932" xr:uid="{021076E6-A82D-44DB-BC2D-4AD245C9FE08}"/>
    <cellStyle name="Comma 49 4 4" xfId="9871" xr:uid="{F829835F-5D91-4292-B806-E65A268559F1}"/>
    <cellStyle name="Comma 49 5" xfId="2345" xr:uid="{00000000-0005-0000-0000-00005E0A0000}"/>
    <cellStyle name="Comma 49 5 2" xfId="4589" xr:uid="{00000000-0005-0000-0000-00005F0A0000}"/>
    <cellStyle name="Comma 49 5 2 2" xfId="8545" xr:uid="{6F994FFB-D7AF-4027-ACF5-2C3F00EDFC41}"/>
    <cellStyle name="Comma 49 5 2 3" xfId="12484" xr:uid="{2AE49966-6B34-407D-9B8B-3B70942AB31D}"/>
    <cellStyle name="Comma 49 5 3" xfId="6585" xr:uid="{918A874B-1A46-40B1-BB11-3870714A9712}"/>
    <cellStyle name="Comma 49 5 4" xfId="10524" xr:uid="{D2D64364-AF2C-4030-9A47-3273FAC1D266}"/>
    <cellStyle name="Comma 49 6" xfId="3025" xr:uid="{00000000-0005-0000-0000-0000600A0000}"/>
    <cellStyle name="Comma 49 6 2" xfId="7239" xr:uid="{A604BECA-0040-4A5F-85E1-ED81A88714B4}"/>
    <cellStyle name="Comma 49 6 3" xfId="11178" xr:uid="{FE18A2D6-E352-4DE4-B453-EE1FD9C07831}"/>
    <cellStyle name="Comma 49 7" xfId="5279" xr:uid="{587798FD-F7F1-4EE7-9068-2DF193A6E2BA}"/>
    <cellStyle name="Comma 49 8" xfId="9218" xr:uid="{0A7174A5-EDF2-4AD4-989D-048B5474CF94}"/>
    <cellStyle name="Comma 5" xfId="158" xr:uid="{00000000-0005-0000-0000-0000610A0000}"/>
    <cellStyle name="Comma 5 10" xfId="159" xr:uid="{00000000-0005-0000-0000-0000620A0000}"/>
    <cellStyle name="Comma 5 11" xfId="9150" xr:uid="{BC66D951-5B5F-4091-B5F7-547E33D4EC3D}"/>
    <cellStyle name="Comma 5 2" xfId="160" xr:uid="{00000000-0005-0000-0000-0000630A0000}"/>
    <cellStyle name="Comma 5 3" xfId="161" xr:uid="{00000000-0005-0000-0000-0000640A0000}"/>
    <cellStyle name="Comma 5 3 2" xfId="971" xr:uid="{00000000-0005-0000-0000-0000650A0000}"/>
    <cellStyle name="Comma 5 3 2 2" xfId="1759" xr:uid="{00000000-0005-0000-0000-0000660A0000}"/>
    <cellStyle name="Comma 5 3 2 2 2" xfId="4003" xr:uid="{00000000-0005-0000-0000-0000670A0000}"/>
    <cellStyle name="Comma 5 3 2 2 2 2" xfId="8030" xr:uid="{98E19608-2771-4961-A113-BBA0113A38F3}"/>
    <cellStyle name="Comma 5 3 2 2 2 3" xfId="11969" xr:uid="{5632D6D7-2ABD-4684-B1A4-E1215FB99112}"/>
    <cellStyle name="Comma 5 3 2 2 3" xfId="6070" xr:uid="{CBF3354F-1E61-42B6-9CD5-B4D0BB2ECB15}"/>
    <cellStyle name="Comma 5 3 2 2 4" xfId="10009" xr:uid="{8BC9D5A6-3AEE-416D-9A8E-1B6256A318FD}"/>
    <cellStyle name="Comma 5 3 2 3" xfId="2483" xr:uid="{00000000-0005-0000-0000-0000680A0000}"/>
    <cellStyle name="Comma 5 3 2 3 2" xfId="4727" xr:uid="{00000000-0005-0000-0000-0000690A0000}"/>
    <cellStyle name="Comma 5 3 2 3 2 2" xfId="8683" xr:uid="{0F9C9FAA-FB23-4C11-926B-57A7E02F6FE0}"/>
    <cellStyle name="Comma 5 3 2 3 2 3" xfId="12622" xr:uid="{155C7215-1F3F-43CB-AB7B-694AA930AD4C}"/>
    <cellStyle name="Comma 5 3 2 3 3" xfId="6723" xr:uid="{EEDFCEB5-9F15-4931-B43B-C3306C108F94}"/>
    <cellStyle name="Comma 5 3 2 3 4" xfId="10662" xr:uid="{C558AFE7-F4A5-43BD-8B95-E853528891D4}"/>
    <cellStyle name="Comma 5 3 2 4" xfId="3217" xr:uid="{00000000-0005-0000-0000-00006A0A0000}"/>
    <cellStyle name="Comma 5 3 2 4 2" xfId="7377" xr:uid="{09E74EBA-7220-462F-9C48-249B91425892}"/>
    <cellStyle name="Comma 5 3 2 4 3" xfId="11316" xr:uid="{FF30EBA2-04E2-4784-82E4-61B57BC2B60D}"/>
    <cellStyle name="Comma 5 3 2 5" xfId="5417" xr:uid="{A0581E5A-37B7-46CE-B439-D5198686B8D8}"/>
    <cellStyle name="Comma 5 3 2 6" xfId="9356" xr:uid="{EC2D4A69-80E5-4116-A439-8E2545AFD03C}"/>
    <cellStyle name="Comma 5 3 3" xfId="1224" xr:uid="{00000000-0005-0000-0000-00006B0A0000}"/>
    <cellStyle name="Comma 5 3 3 2" xfId="2011" xr:uid="{00000000-0005-0000-0000-00006C0A0000}"/>
    <cellStyle name="Comma 5 3 3 2 2" xfId="4255" xr:uid="{00000000-0005-0000-0000-00006D0A0000}"/>
    <cellStyle name="Comma 5 3 3 2 2 2" xfId="8274" xr:uid="{BFE0CBB8-D5E2-49AF-B0A1-E6040A634CF6}"/>
    <cellStyle name="Comma 5 3 3 2 2 3" xfId="12213" xr:uid="{8EF0807C-80E5-4181-B9C6-19A0DD11CA11}"/>
    <cellStyle name="Comma 5 3 3 2 3" xfId="6314" xr:uid="{04A93471-B95F-4BCF-B580-B31A50500AA4}"/>
    <cellStyle name="Comma 5 3 3 2 4" xfId="10253" xr:uid="{79C6B421-2425-440F-B970-05E7BC9951FB}"/>
    <cellStyle name="Comma 5 3 3 3" xfId="2735" xr:uid="{00000000-0005-0000-0000-00006E0A0000}"/>
    <cellStyle name="Comma 5 3 3 3 2" xfId="4979" xr:uid="{00000000-0005-0000-0000-00006F0A0000}"/>
    <cellStyle name="Comma 5 3 3 3 2 2" xfId="8927" xr:uid="{A200A96D-6CBA-4E2B-8E24-79EF7D4089C1}"/>
    <cellStyle name="Comma 5 3 3 3 2 3" xfId="12866" xr:uid="{7A9EEA8D-232B-46B1-885D-649E05B85A39}"/>
    <cellStyle name="Comma 5 3 3 3 3" xfId="6967" xr:uid="{0F00C5A2-DD9F-4063-8F40-8F558D8F5422}"/>
    <cellStyle name="Comma 5 3 3 3 4" xfId="10906" xr:uid="{7E377F31-FB7B-4F4B-9CAC-DD42F9655BE4}"/>
    <cellStyle name="Comma 5 3 3 4" xfId="3469" xr:uid="{00000000-0005-0000-0000-0000700A0000}"/>
    <cellStyle name="Comma 5 3 3 4 2" xfId="7621" xr:uid="{7B062BA2-07BC-4D2B-ACA6-207E9DD4317A}"/>
    <cellStyle name="Comma 5 3 3 4 3" xfId="11560" xr:uid="{F27B8374-6EA9-4EC1-ADEF-9FA878B5EA5C}"/>
    <cellStyle name="Comma 5 3 3 5" xfId="5661" xr:uid="{9A705E04-5790-42BB-8614-13689B257912}"/>
    <cellStyle name="Comma 5 3 3 6" xfId="9600" xr:uid="{47D460D7-21FA-4196-B034-AC415A4C5A63}"/>
    <cellStyle name="Comma 5 3 4" xfId="1439" xr:uid="{00000000-0005-0000-0000-0000710A0000}"/>
    <cellStyle name="Comma 5 3 4 2" xfId="3683" xr:uid="{00000000-0005-0000-0000-0000720A0000}"/>
    <cellStyle name="Comma 5 3 4 2 2" xfId="7825" xr:uid="{2B0CEA05-2133-4F38-9C5D-502EF74186DB}"/>
    <cellStyle name="Comma 5 3 4 2 3" xfId="11764" xr:uid="{1A682DB1-92BB-4467-82C9-AF5B137FC391}"/>
    <cellStyle name="Comma 5 3 4 3" xfId="5865" xr:uid="{D26BAB08-A977-41DB-A6B3-9CBF3B8E3BD6}"/>
    <cellStyle name="Comma 5 3 4 4" xfId="9804" xr:uid="{6FC3971C-5FE6-429C-9C31-1A993F450553}"/>
    <cellStyle name="Comma 5 3 5" xfId="2225" xr:uid="{00000000-0005-0000-0000-0000730A0000}"/>
    <cellStyle name="Comma 5 3 5 2" xfId="4469" xr:uid="{00000000-0005-0000-0000-0000740A0000}"/>
    <cellStyle name="Comma 5 3 5 2 2" xfId="8478" xr:uid="{B3864411-8C10-44D6-BAC5-519DAAFD85D6}"/>
    <cellStyle name="Comma 5 3 5 2 3" xfId="12417" xr:uid="{B2E5F15E-EA62-41D8-9996-ABFEA9F031BE}"/>
    <cellStyle name="Comma 5 3 5 3" xfId="6518" xr:uid="{AEAE1C76-6B84-40DB-A397-B4811A9723B0}"/>
    <cellStyle name="Comma 5 3 5 4" xfId="10457" xr:uid="{A0AAA771-2F09-4FD9-87FF-E347E9CAA601}"/>
    <cellStyle name="Comma 5 3 6" xfId="2949" xr:uid="{00000000-0005-0000-0000-0000750A0000}"/>
    <cellStyle name="Comma 5 3 6 2" xfId="7171" xr:uid="{6CFB5476-92F6-4A5E-B435-928257E794B3}"/>
    <cellStyle name="Comma 5 3 6 3" xfId="11110" xr:uid="{262ED4A7-2305-4348-BE70-385576E98C2B}"/>
    <cellStyle name="Comma 5 3 7" xfId="5212" xr:uid="{52A53ABA-6A8D-4592-B6A1-A2032B1D2642}"/>
    <cellStyle name="Comma 5 3 8" xfId="9151" xr:uid="{7647544F-2295-49E7-A2F8-E2159257D7CA}"/>
    <cellStyle name="Comma 5 4" xfId="970" xr:uid="{00000000-0005-0000-0000-0000760A0000}"/>
    <cellStyle name="Comma 5 4 2" xfId="1758" xr:uid="{00000000-0005-0000-0000-0000770A0000}"/>
    <cellStyle name="Comma 5 4 2 2" xfId="4002" xr:uid="{00000000-0005-0000-0000-0000780A0000}"/>
    <cellStyle name="Comma 5 4 2 2 2" xfId="8029" xr:uid="{10CEC19D-6BFD-498A-AF09-1F237E694E73}"/>
    <cellStyle name="Comma 5 4 2 2 3" xfId="11968" xr:uid="{E0640624-2EE7-40FD-BEFD-71620CA9C842}"/>
    <cellStyle name="Comma 5 4 2 3" xfId="6069" xr:uid="{993A647C-A8EB-4805-B865-10F755DE0260}"/>
    <cellStyle name="Comma 5 4 2 4" xfId="10008" xr:uid="{DB9637C5-D312-4158-AC71-F05204F95143}"/>
    <cellStyle name="Comma 5 4 3" xfId="2482" xr:uid="{00000000-0005-0000-0000-0000790A0000}"/>
    <cellStyle name="Comma 5 4 3 2" xfId="4726" xr:uid="{00000000-0005-0000-0000-00007A0A0000}"/>
    <cellStyle name="Comma 5 4 3 2 2" xfId="8682" xr:uid="{2405ADAA-4A01-4726-97AB-7F400F2F2275}"/>
    <cellStyle name="Comma 5 4 3 2 3" xfId="12621" xr:uid="{5F031822-531E-420B-9ACC-1932D44CC32F}"/>
    <cellStyle name="Comma 5 4 3 3" xfId="6722" xr:uid="{5B9ECE8B-AEC9-4B6B-BDC1-6D050E228A57}"/>
    <cellStyle name="Comma 5 4 3 4" xfId="10661" xr:uid="{878A547B-6F86-4068-9A7B-972920D2B6F4}"/>
    <cellStyle name="Comma 5 4 4" xfId="3216" xr:uid="{00000000-0005-0000-0000-00007B0A0000}"/>
    <cellStyle name="Comma 5 4 4 2" xfId="7376" xr:uid="{7A9E113B-6140-4595-8664-19F8B3D8EA87}"/>
    <cellStyle name="Comma 5 4 4 3" xfId="11315" xr:uid="{1B049BD6-4C50-4179-8EBE-C6E565E57AAB}"/>
    <cellStyle name="Comma 5 4 5" xfId="5416" xr:uid="{78288355-3DFE-4576-B921-6A8A306C9773}"/>
    <cellStyle name="Comma 5 4 6" xfId="9355" xr:uid="{53C3D205-A56B-4CBD-9E4A-4F91808C2185}"/>
    <cellStyle name="Comma 5 5" xfId="1223" xr:uid="{00000000-0005-0000-0000-00007C0A0000}"/>
    <cellStyle name="Comma 5 5 2" xfId="2010" xr:uid="{00000000-0005-0000-0000-00007D0A0000}"/>
    <cellStyle name="Comma 5 5 2 2" xfId="4254" xr:uid="{00000000-0005-0000-0000-00007E0A0000}"/>
    <cellStyle name="Comma 5 5 2 2 2" xfId="8273" xr:uid="{F1FDD97E-9D69-4BC6-B2DD-279C4A9F45D4}"/>
    <cellStyle name="Comma 5 5 2 2 3" xfId="12212" xr:uid="{622B7601-D757-4DA9-87B9-0015D10C72B1}"/>
    <cellStyle name="Comma 5 5 2 3" xfId="6313" xr:uid="{CEA8F488-FBEE-4BF9-B5E3-D5D25E088F03}"/>
    <cellStyle name="Comma 5 5 2 4" xfId="10252" xr:uid="{8898D85E-D637-4CD7-B400-181DE8F9650D}"/>
    <cellStyle name="Comma 5 5 3" xfId="2734" xr:uid="{00000000-0005-0000-0000-00007F0A0000}"/>
    <cellStyle name="Comma 5 5 3 2" xfId="4978" xr:uid="{00000000-0005-0000-0000-0000800A0000}"/>
    <cellStyle name="Comma 5 5 3 2 2" xfId="8926" xr:uid="{417A7873-F446-4C09-BC41-A25E332461C1}"/>
    <cellStyle name="Comma 5 5 3 2 3" xfId="12865" xr:uid="{C88E6409-9D33-42FA-A7E3-81702E9081CB}"/>
    <cellStyle name="Comma 5 5 3 3" xfId="6966" xr:uid="{5C07700F-F310-479D-A5C0-4FF9FB937246}"/>
    <cellStyle name="Comma 5 5 3 4" xfId="10905" xr:uid="{6424BB3D-3BDA-45BA-B4A3-13C30BCBA99B}"/>
    <cellStyle name="Comma 5 5 4" xfId="3468" xr:uid="{00000000-0005-0000-0000-0000810A0000}"/>
    <cellStyle name="Comma 5 5 4 2" xfId="7620" xr:uid="{EAB4FC79-F95F-4E14-83E9-57DB571A05A5}"/>
    <cellStyle name="Comma 5 5 4 3" xfId="11559" xr:uid="{8B10BE54-47CD-4908-B469-1D719168AF86}"/>
    <cellStyle name="Comma 5 5 5" xfId="5660" xr:uid="{73175798-57FE-4044-988B-167FFC9E2598}"/>
    <cellStyle name="Comma 5 5 6" xfId="9599" xr:uid="{9A0CA5D8-743D-4B75-A1DA-2B5EC6C9F666}"/>
    <cellStyle name="Comma 5 6" xfId="1438" xr:uid="{00000000-0005-0000-0000-0000820A0000}"/>
    <cellStyle name="Comma 5 6 2" xfId="3682" xr:uid="{00000000-0005-0000-0000-0000830A0000}"/>
    <cellStyle name="Comma 5 6 2 2" xfId="7824" xr:uid="{D66B563E-A19A-4FC7-A6D9-A8F8B370A5D5}"/>
    <cellStyle name="Comma 5 6 2 3" xfId="11763" xr:uid="{9735E168-DC2D-411C-BF74-D9ABD823B04A}"/>
    <cellStyle name="Comma 5 6 3" xfId="5864" xr:uid="{FA50EA7E-888F-43B9-8B38-F5D45F5D75D8}"/>
    <cellStyle name="Comma 5 6 4" xfId="9803" xr:uid="{A8381A35-F64B-4ABE-ADD5-9598217BCE71}"/>
    <cellStyle name="Comma 5 7" xfId="2224" xr:uid="{00000000-0005-0000-0000-0000840A0000}"/>
    <cellStyle name="Comma 5 7 2" xfId="4468" xr:uid="{00000000-0005-0000-0000-0000850A0000}"/>
    <cellStyle name="Comma 5 7 2 2" xfId="8477" xr:uid="{6EA59ECA-8B55-4E94-9580-0A78473381BA}"/>
    <cellStyle name="Comma 5 7 2 3" xfId="12416" xr:uid="{140CC5E2-395E-4704-8600-4EBA6586D35F}"/>
    <cellStyle name="Comma 5 7 3" xfId="6517" xr:uid="{F2A2426B-712B-4B87-A3CD-70C1F8E143EC}"/>
    <cellStyle name="Comma 5 7 4" xfId="10456" xr:uid="{234128AE-AAFB-476F-9B68-9768203A8E08}"/>
    <cellStyle name="Comma 5 8" xfId="2948" xr:uid="{00000000-0005-0000-0000-0000860A0000}"/>
    <cellStyle name="Comma 5 8 2" xfId="7170" xr:uid="{95217F9A-D84E-4F5E-AC4A-408F35CED4CE}"/>
    <cellStyle name="Comma 5 8 3" xfId="11109" xr:uid="{08805CD6-8ED0-4404-B011-AF3D465315A2}"/>
    <cellStyle name="Comma 5 9" xfId="5211" xr:uid="{FF864874-72A1-4957-910D-F5718076C261}"/>
    <cellStyle name="Comma 50" xfId="843" xr:uid="{00000000-0005-0000-0000-0000870A0000}"/>
    <cellStyle name="Comma 50 2" xfId="1061" xr:uid="{00000000-0005-0000-0000-0000880A0000}"/>
    <cellStyle name="Comma 50 2 2" xfId="1849" xr:uid="{00000000-0005-0000-0000-0000890A0000}"/>
    <cellStyle name="Comma 50 2 2 2" xfId="4093" xr:uid="{00000000-0005-0000-0000-00008A0A0000}"/>
    <cellStyle name="Comma 50 2 2 2 2" xfId="8112" xr:uid="{EFACFFF8-7592-4128-97C0-A0A0DAF30968}"/>
    <cellStyle name="Comma 50 2 2 2 3" xfId="12051" xr:uid="{1177FE02-053C-46B3-AE29-0E02F69E604A}"/>
    <cellStyle name="Comma 50 2 2 3" xfId="6152" xr:uid="{068C6186-005B-476F-80F3-A74490267A27}"/>
    <cellStyle name="Comma 50 2 2 4" xfId="10091" xr:uid="{A3772297-8779-483A-82BD-3D99E41EEA34}"/>
    <cellStyle name="Comma 50 2 3" xfId="2573" xr:uid="{00000000-0005-0000-0000-00008B0A0000}"/>
    <cellStyle name="Comma 50 2 3 2" xfId="4817" xr:uid="{00000000-0005-0000-0000-00008C0A0000}"/>
    <cellStyle name="Comma 50 2 3 2 2" xfId="8765" xr:uid="{4B7DA47A-B728-44E9-9B85-CD0679414279}"/>
    <cellStyle name="Comma 50 2 3 2 3" xfId="12704" xr:uid="{37DBDD2F-7C70-492E-9E80-1C82BFE892D0}"/>
    <cellStyle name="Comma 50 2 3 3" xfId="6805" xr:uid="{F93B758F-BDA7-411B-9296-EA82BE95ABA4}"/>
    <cellStyle name="Comma 50 2 3 4" xfId="10744" xr:uid="{18489D80-8835-49F9-8500-734A3DE4A1BB}"/>
    <cellStyle name="Comma 50 2 4" xfId="3307" xr:uid="{00000000-0005-0000-0000-00008D0A0000}"/>
    <cellStyle name="Comma 50 2 4 2" xfId="7459" xr:uid="{B3D56DDB-178F-4E2B-8E00-1C194B639333}"/>
    <cellStyle name="Comma 50 2 4 3" xfId="11398" xr:uid="{DAF8AF60-CD5B-4819-B0BA-BC5A94372D95}"/>
    <cellStyle name="Comma 50 2 5" xfId="5499" xr:uid="{3EED5599-4CA1-46ED-BE2C-E10B5108949F}"/>
    <cellStyle name="Comma 50 2 6" xfId="9438" xr:uid="{B2000AFA-E067-45AA-93A8-4BCE83C5AA8B}"/>
    <cellStyle name="Comma 50 3" xfId="1315" xr:uid="{00000000-0005-0000-0000-00008E0A0000}"/>
    <cellStyle name="Comma 50 3 2" xfId="2102" xr:uid="{00000000-0005-0000-0000-00008F0A0000}"/>
    <cellStyle name="Comma 50 3 2 2" xfId="4346" xr:uid="{00000000-0005-0000-0000-0000900A0000}"/>
    <cellStyle name="Comma 50 3 2 2 2" xfId="8355" xr:uid="{56E44A95-C7AA-45D8-BFB4-4E89DA544525}"/>
    <cellStyle name="Comma 50 3 2 2 3" xfId="12294" xr:uid="{3BCBA9BA-B6AE-4E5E-99C1-95C5B9567F1D}"/>
    <cellStyle name="Comma 50 3 2 3" xfId="6395" xr:uid="{37EEF79C-C3A4-4949-90C0-0E9885D77227}"/>
    <cellStyle name="Comma 50 3 2 4" xfId="10334" xr:uid="{DD555024-977B-4AA9-9BF3-157AE26438FA}"/>
    <cellStyle name="Comma 50 3 3" xfId="2824" xr:uid="{00000000-0005-0000-0000-0000910A0000}"/>
    <cellStyle name="Comma 50 3 3 2" xfId="5068" xr:uid="{00000000-0005-0000-0000-0000920A0000}"/>
    <cellStyle name="Comma 50 3 3 2 2" xfId="9008" xr:uid="{BCB7249B-02A6-4A4A-BB19-A81BAAF7B28F}"/>
    <cellStyle name="Comma 50 3 3 2 3" xfId="12947" xr:uid="{276DBB15-EBD7-46FA-86C6-28914B686DBB}"/>
    <cellStyle name="Comma 50 3 3 3" xfId="7048" xr:uid="{DCED1727-CAC1-46CC-BF49-0000EF324BE3}"/>
    <cellStyle name="Comma 50 3 3 4" xfId="10987" xr:uid="{89B9C2B9-AC3D-4CEE-A894-88BCF9078161}"/>
    <cellStyle name="Comma 50 3 4" xfId="3560" xr:uid="{00000000-0005-0000-0000-0000930A0000}"/>
    <cellStyle name="Comma 50 3 4 2" xfId="7702" xr:uid="{C07DA4AB-9FE5-4FEB-BD29-1F5AC2EDBBA9}"/>
    <cellStyle name="Comma 50 3 4 3" xfId="11641" xr:uid="{3A1824CA-0078-4DD0-AE43-215D156DBA92}"/>
    <cellStyle name="Comma 50 3 5" xfId="5742" xr:uid="{E037C9E1-D2D5-42B5-979B-0BBE66AE008F}"/>
    <cellStyle name="Comma 50 3 6" xfId="9681" xr:uid="{8935149B-4C01-4257-BB55-D08D5DE46A61}"/>
    <cellStyle name="Comma 50 4" xfId="1635" xr:uid="{00000000-0005-0000-0000-0000940A0000}"/>
    <cellStyle name="Comma 50 4 2" xfId="3879" xr:uid="{00000000-0005-0000-0000-0000950A0000}"/>
    <cellStyle name="Comma 50 4 2 2" xfId="7906" xr:uid="{51A187E5-F3EE-474A-8269-11E96C8046C0}"/>
    <cellStyle name="Comma 50 4 2 3" xfId="11845" xr:uid="{893A8CB9-EE51-4E5D-B2C0-A7F2F205A67D}"/>
    <cellStyle name="Comma 50 4 3" xfId="5946" xr:uid="{1F86A8D0-3835-40D6-BAD7-E4FAD128BF8E}"/>
    <cellStyle name="Comma 50 4 4" xfId="9885" xr:uid="{D39F1100-57D0-4920-90C6-E596D1800261}"/>
    <cellStyle name="Comma 50 5" xfId="2359" xr:uid="{00000000-0005-0000-0000-0000960A0000}"/>
    <cellStyle name="Comma 50 5 2" xfId="4603" xr:uid="{00000000-0005-0000-0000-0000970A0000}"/>
    <cellStyle name="Comma 50 5 2 2" xfId="8559" xr:uid="{41E4F699-6C9E-47DD-9B2F-B5130BB3D34E}"/>
    <cellStyle name="Comma 50 5 2 3" xfId="12498" xr:uid="{C8290C43-F480-478D-95DA-03E7EE6A481D}"/>
    <cellStyle name="Comma 50 5 3" xfId="6599" xr:uid="{4226E607-5623-4CD0-88C3-B30B21288FE2}"/>
    <cellStyle name="Comma 50 5 4" xfId="10538" xr:uid="{5B146B94-6D0B-4264-A502-3185EB57A293}"/>
    <cellStyle name="Comma 50 6" xfId="3093" xr:uid="{00000000-0005-0000-0000-0000980A0000}"/>
    <cellStyle name="Comma 50 6 2" xfId="7253" xr:uid="{794178AC-91D3-42D8-A9A2-CEBAB396495A}"/>
    <cellStyle name="Comma 50 6 3" xfId="11192" xr:uid="{946D448B-9C80-401C-9187-0C0CEF621A77}"/>
    <cellStyle name="Comma 50 7" xfId="5293" xr:uid="{AD275830-FB5A-4503-95F6-8460B06010AC}"/>
    <cellStyle name="Comma 50 8" xfId="9232" xr:uid="{A9332C04-7F6B-47B3-8AD1-74B624595BB2}"/>
    <cellStyle name="Comma 51" xfId="835" xr:uid="{00000000-0005-0000-0000-0000990A0000}"/>
    <cellStyle name="Comma 51 2" xfId="1058" xr:uid="{00000000-0005-0000-0000-00009A0A0000}"/>
    <cellStyle name="Comma 51 2 2" xfId="1846" xr:uid="{00000000-0005-0000-0000-00009B0A0000}"/>
    <cellStyle name="Comma 51 2 2 2" xfId="4090" xr:uid="{00000000-0005-0000-0000-00009C0A0000}"/>
    <cellStyle name="Comma 51 2 2 2 2" xfId="8109" xr:uid="{F4A6B49C-7AA1-4F79-A592-269437EA0589}"/>
    <cellStyle name="Comma 51 2 2 2 3" xfId="12048" xr:uid="{0096636E-E7F9-4AF5-AF03-33AF293DE9E9}"/>
    <cellStyle name="Comma 51 2 2 3" xfId="6149" xr:uid="{C01392E7-7393-4AA8-8F00-CA3B99A904BC}"/>
    <cellStyle name="Comma 51 2 2 4" xfId="10088" xr:uid="{A69B3170-9D50-462F-9125-9BE4872CEAA2}"/>
    <cellStyle name="Comma 51 2 3" xfId="2570" xr:uid="{00000000-0005-0000-0000-00009D0A0000}"/>
    <cellStyle name="Comma 51 2 3 2" xfId="4814" xr:uid="{00000000-0005-0000-0000-00009E0A0000}"/>
    <cellStyle name="Comma 51 2 3 2 2" xfId="8762" xr:uid="{FBFF1BE8-7A3D-4657-A9B9-58DFB445EEA8}"/>
    <cellStyle name="Comma 51 2 3 2 3" xfId="12701" xr:uid="{EC1C54DF-6FCA-419C-AA88-297B0DE88752}"/>
    <cellStyle name="Comma 51 2 3 3" xfId="6802" xr:uid="{956F468C-4E75-4741-A703-D0FC45D5FC31}"/>
    <cellStyle name="Comma 51 2 3 4" xfId="10741" xr:uid="{63566EE3-C3E0-4A85-B35B-D2273A50717C}"/>
    <cellStyle name="Comma 51 2 4" xfId="3304" xr:uid="{00000000-0005-0000-0000-00009F0A0000}"/>
    <cellStyle name="Comma 51 2 4 2" xfId="7456" xr:uid="{E706607E-2E80-45CB-A599-4DD5F33C7AC3}"/>
    <cellStyle name="Comma 51 2 4 3" xfId="11395" xr:uid="{9B26FCDA-C8CA-4BD8-B4B4-BD2BA2D01775}"/>
    <cellStyle name="Comma 51 2 5" xfId="5496" xr:uid="{E0D8CFCB-9E27-4A90-AC2A-877E2973243B}"/>
    <cellStyle name="Comma 51 2 6" xfId="9435" xr:uid="{DA1CA799-60D7-4CAB-834C-D6A9DC01C2E2}"/>
    <cellStyle name="Comma 51 3" xfId="1312" xr:uid="{00000000-0005-0000-0000-0000A00A0000}"/>
    <cellStyle name="Comma 51 3 2" xfId="2099" xr:uid="{00000000-0005-0000-0000-0000A10A0000}"/>
    <cellStyle name="Comma 51 3 2 2" xfId="4343" xr:uid="{00000000-0005-0000-0000-0000A20A0000}"/>
    <cellStyle name="Comma 51 3 2 2 2" xfId="8352" xr:uid="{F6A28E5D-2680-415A-AF46-E348B4ACB37A}"/>
    <cellStyle name="Comma 51 3 2 2 3" xfId="12291" xr:uid="{BC643ABB-B755-4A45-93DA-0BF2647830BD}"/>
    <cellStyle name="Comma 51 3 2 3" xfId="6392" xr:uid="{5CD57DC0-91AD-4676-B0DA-43FBEABF323B}"/>
    <cellStyle name="Comma 51 3 2 4" xfId="10331" xr:uid="{41534357-5E40-4AA9-AE59-A4080798965A}"/>
    <cellStyle name="Comma 51 3 3" xfId="2821" xr:uid="{00000000-0005-0000-0000-0000A30A0000}"/>
    <cellStyle name="Comma 51 3 3 2" xfId="5065" xr:uid="{00000000-0005-0000-0000-0000A40A0000}"/>
    <cellStyle name="Comma 51 3 3 2 2" xfId="9005" xr:uid="{62E65470-0AED-47A1-9226-9EF509096FD6}"/>
    <cellStyle name="Comma 51 3 3 2 3" xfId="12944" xr:uid="{C9D533A5-DEED-47C6-8B97-C7F3AF8136C9}"/>
    <cellStyle name="Comma 51 3 3 3" xfId="7045" xr:uid="{A3E76066-25B6-49E5-B84D-473AC74A174A}"/>
    <cellStyle name="Comma 51 3 3 4" xfId="10984" xr:uid="{EF1F0628-E877-414E-96DD-0F47CE7C9148}"/>
    <cellStyle name="Comma 51 3 4" xfId="3557" xr:uid="{00000000-0005-0000-0000-0000A50A0000}"/>
    <cellStyle name="Comma 51 3 4 2" xfId="7699" xr:uid="{58EBF8A7-E634-4FAA-BBD4-2906D482A878}"/>
    <cellStyle name="Comma 51 3 4 3" xfId="11638" xr:uid="{26119303-4929-4E2D-B2C0-797AA3577E02}"/>
    <cellStyle name="Comma 51 3 5" xfId="5739" xr:uid="{71AEAED4-EB56-4267-9D49-88C671AF6FB1}"/>
    <cellStyle name="Comma 51 3 6" xfId="9678" xr:uid="{2D530A56-5F58-44DB-9E92-17E1C0A06DDB}"/>
    <cellStyle name="Comma 51 4" xfId="1632" xr:uid="{00000000-0005-0000-0000-0000A60A0000}"/>
    <cellStyle name="Comma 51 4 2" xfId="3876" xr:uid="{00000000-0005-0000-0000-0000A70A0000}"/>
    <cellStyle name="Comma 51 4 2 2" xfId="7903" xr:uid="{2E112893-CF2A-431C-879D-FB6883C47577}"/>
    <cellStyle name="Comma 51 4 2 3" xfId="11842" xr:uid="{415D383D-D0FB-4A25-BAAA-F9337DA23F8B}"/>
    <cellStyle name="Comma 51 4 3" xfId="5943" xr:uid="{1C977AFE-4341-426D-A6EF-BFE82EAD1954}"/>
    <cellStyle name="Comma 51 4 4" xfId="9882" xr:uid="{9DED6BB1-EC7E-494D-BB46-A89D9D5D0355}"/>
    <cellStyle name="Comma 51 5" xfId="2356" xr:uid="{00000000-0005-0000-0000-0000A80A0000}"/>
    <cellStyle name="Comma 51 5 2" xfId="4600" xr:uid="{00000000-0005-0000-0000-0000A90A0000}"/>
    <cellStyle name="Comma 51 5 2 2" xfId="8556" xr:uid="{CA49B949-BDED-422D-A271-C4A126ACB29E}"/>
    <cellStyle name="Comma 51 5 2 3" xfId="12495" xr:uid="{C16376EB-DE85-44D0-BAB6-1990AD2C6979}"/>
    <cellStyle name="Comma 51 5 3" xfId="6596" xr:uid="{0EA18C5C-9D92-4298-AD6C-7CE71E31F6FE}"/>
    <cellStyle name="Comma 51 5 4" xfId="10535" xr:uid="{6CFB4BCE-CC64-4374-9C0C-AFA5434E9EE5}"/>
    <cellStyle name="Comma 51 6" xfId="3090" xr:uid="{00000000-0005-0000-0000-0000AA0A0000}"/>
    <cellStyle name="Comma 51 6 2" xfId="7250" xr:uid="{1B20BF62-7A58-4627-B0B1-AA7BD9970925}"/>
    <cellStyle name="Comma 51 6 3" xfId="11189" xr:uid="{08F2A691-5359-4042-9577-D3B16A6DE31F}"/>
    <cellStyle name="Comma 51 7" xfId="5290" xr:uid="{2AC0847C-152D-4B4B-B79C-F45A2E9126D4}"/>
    <cellStyle name="Comma 51 8" xfId="9229" xr:uid="{7990BF83-2C71-4418-A2A2-64BC02E3EC2E}"/>
    <cellStyle name="Comma 52" xfId="845" xr:uid="{00000000-0005-0000-0000-0000AB0A0000}"/>
    <cellStyle name="Comma 52 2" xfId="1062" xr:uid="{00000000-0005-0000-0000-0000AC0A0000}"/>
    <cellStyle name="Comma 52 2 2" xfId="1850" xr:uid="{00000000-0005-0000-0000-0000AD0A0000}"/>
    <cellStyle name="Comma 52 2 2 2" xfId="4094" xr:uid="{00000000-0005-0000-0000-0000AE0A0000}"/>
    <cellStyle name="Comma 52 2 2 2 2" xfId="8113" xr:uid="{D1AF0736-0C5E-47BD-A2F5-FF60C86E9897}"/>
    <cellStyle name="Comma 52 2 2 2 3" xfId="12052" xr:uid="{9538B3FD-14D6-4DD5-8C42-3F43F020758D}"/>
    <cellStyle name="Comma 52 2 2 3" xfId="6153" xr:uid="{64D288D5-E2FB-45E8-A5B1-C7A44AF06B03}"/>
    <cellStyle name="Comma 52 2 2 4" xfId="10092" xr:uid="{0DF7DEB8-82C9-42AA-9CA0-0AC8EC3B4BF4}"/>
    <cellStyle name="Comma 52 2 3" xfId="2574" xr:uid="{00000000-0005-0000-0000-0000AF0A0000}"/>
    <cellStyle name="Comma 52 2 3 2" xfId="4818" xr:uid="{00000000-0005-0000-0000-0000B00A0000}"/>
    <cellStyle name="Comma 52 2 3 2 2" xfId="8766" xr:uid="{97D0D039-A7F3-4ACA-9486-794910A531F3}"/>
    <cellStyle name="Comma 52 2 3 2 3" xfId="12705" xr:uid="{7458E679-591D-4AC3-98A6-989C73A2A5CE}"/>
    <cellStyle name="Comma 52 2 3 3" xfId="6806" xr:uid="{C16D1B11-FED1-4718-9038-60D6E150AAAF}"/>
    <cellStyle name="Comma 52 2 3 4" xfId="10745" xr:uid="{C2016D60-55D1-4CA6-A810-FC5E831C3A5A}"/>
    <cellStyle name="Comma 52 2 4" xfId="3308" xr:uid="{00000000-0005-0000-0000-0000B10A0000}"/>
    <cellStyle name="Comma 52 2 4 2" xfId="7460" xr:uid="{CCFBE295-B31D-412E-925E-FB9F18153A07}"/>
    <cellStyle name="Comma 52 2 4 3" xfId="11399" xr:uid="{67B53BFF-4C85-422A-8313-833FE26A0FC0}"/>
    <cellStyle name="Comma 52 2 5" xfId="5500" xr:uid="{EF3FB137-A647-4D43-8FD6-2BF95817E663}"/>
    <cellStyle name="Comma 52 2 6" xfId="9439" xr:uid="{2BC96A90-2351-4FB5-B8FA-9C64E31FD0AA}"/>
    <cellStyle name="Comma 52 3" xfId="1316" xr:uid="{00000000-0005-0000-0000-0000B20A0000}"/>
    <cellStyle name="Comma 52 3 2" xfId="2103" xr:uid="{00000000-0005-0000-0000-0000B30A0000}"/>
    <cellStyle name="Comma 52 3 2 2" xfId="4347" xr:uid="{00000000-0005-0000-0000-0000B40A0000}"/>
    <cellStyle name="Comma 52 3 2 2 2" xfId="8356" xr:uid="{C96EA5C6-D213-45F5-B73D-11B7A8419965}"/>
    <cellStyle name="Comma 52 3 2 2 3" xfId="12295" xr:uid="{F976B18C-DB9F-4041-9DE8-B98DC4E8D260}"/>
    <cellStyle name="Comma 52 3 2 3" xfId="6396" xr:uid="{5A9EDE4C-58C6-4064-9529-B8B31E5C46F2}"/>
    <cellStyle name="Comma 52 3 2 4" xfId="10335" xr:uid="{D0697BAF-4836-4054-BB22-C442B0295B53}"/>
    <cellStyle name="Comma 52 3 3" xfId="2825" xr:uid="{00000000-0005-0000-0000-0000B50A0000}"/>
    <cellStyle name="Comma 52 3 3 2" xfId="5069" xr:uid="{00000000-0005-0000-0000-0000B60A0000}"/>
    <cellStyle name="Comma 52 3 3 2 2" xfId="9009" xr:uid="{76271917-B40E-49E1-BB74-68EB6668D8EA}"/>
    <cellStyle name="Comma 52 3 3 2 3" xfId="12948" xr:uid="{9CC33905-ED5B-4CDB-99A3-780F103660AF}"/>
    <cellStyle name="Comma 52 3 3 3" xfId="7049" xr:uid="{DEA6D80A-B84F-4938-B655-7F157DD131B7}"/>
    <cellStyle name="Comma 52 3 3 4" xfId="10988" xr:uid="{A462CD00-6B93-45C5-844D-27ED0D61572D}"/>
    <cellStyle name="Comma 52 3 4" xfId="3561" xr:uid="{00000000-0005-0000-0000-0000B70A0000}"/>
    <cellStyle name="Comma 52 3 4 2" xfId="7703" xr:uid="{26B882D9-D612-4E99-9416-51DB60C72061}"/>
    <cellStyle name="Comma 52 3 4 3" xfId="11642" xr:uid="{7138ED3E-0237-40A9-9FD9-E21570C1636E}"/>
    <cellStyle name="Comma 52 3 5" xfId="5743" xr:uid="{1645EDEA-79FD-4BDA-8481-F32CFA63FD27}"/>
    <cellStyle name="Comma 52 3 6" xfId="9682" xr:uid="{74203012-85A2-4FC7-B1C9-752AC0EA8844}"/>
    <cellStyle name="Comma 52 4" xfId="1636" xr:uid="{00000000-0005-0000-0000-0000B80A0000}"/>
    <cellStyle name="Comma 52 4 2" xfId="3880" xr:uid="{00000000-0005-0000-0000-0000B90A0000}"/>
    <cellStyle name="Comma 52 4 2 2" xfId="7907" xr:uid="{AC2BFF4A-B6EB-40A4-B18E-4566D023AC8D}"/>
    <cellStyle name="Comma 52 4 2 3" xfId="11846" xr:uid="{0D16316B-04DE-4F18-BEDA-0D3E46968DC7}"/>
    <cellStyle name="Comma 52 4 3" xfId="5947" xr:uid="{F88704AD-0C86-4E52-A177-3DBEF8FE6432}"/>
    <cellStyle name="Comma 52 4 4" xfId="9886" xr:uid="{457E67DF-77B4-4772-B650-1E91B84D5C87}"/>
    <cellStyle name="Comma 52 5" xfId="2360" xr:uid="{00000000-0005-0000-0000-0000BA0A0000}"/>
    <cellStyle name="Comma 52 5 2" xfId="4604" xr:uid="{00000000-0005-0000-0000-0000BB0A0000}"/>
    <cellStyle name="Comma 52 5 2 2" xfId="8560" xr:uid="{D7D9368B-E2A9-420E-9823-A157CC0D6930}"/>
    <cellStyle name="Comma 52 5 2 3" xfId="12499" xr:uid="{E76D937C-5D00-47A2-BC7F-2E621C217C5D}"/>
    <cellStyle name="Comma 52 5 3" xfId="6600" xr:uid="{464733B6-9C95-4587-89B2-7A4C196AD595}"/>
    <cellStyle name="Comma 52 5 4" xfId="10539" xr:uid="{4DD1B06C-8C0A-4E72-B8A4-219771C1C93C}"/>
    <cellStyle name="Comma 52 6" xfId="3094" xr:uid="{00000000-0005-0000-0000-0000BC0A0000}"/>
    <cellStyle name="Comma 52 6 2" xfId="7254" xr:uid="{281C514A-64FA-422B-BFF3-B97E6328ADB0}"/>
    <cellStyle name="Comma 52 6 3" xfId="11193" xr:uid="{CDB4346E-6D30-4D4E-9CCC-ACB6E150956B}"/>
    <cellStyle name="Comma 52 7" xfId="5294" xr:uid="{718DFD1C-DE06-4BEC-BF01-A71D38C9285F}"/>
    <cellStyle name="Comma 52 8" xfId="9233" xr:uid="{9137F290-9BF1-46A1-A284-37D9365355BC}"/>
    <cellStyle name="Comma 53" xfId="162" xr:uid="{00000000-0005-0000-0000-0000BD0A0000}"/>
    <cellStyle name="Comma 53 2" xfId="972" xr:uid="{00000000-0005-0000-0000-0000BE0A0000}"/>
    <cellStyle name="Comma 53 2 2" xfId="1760" xr:uid="{00000000-0005-0000-0000-0000BF0A0000}"/>
    <cellStyle name="Comma 53 2 2 2" xfId="4004" xr:uid="{00000000-0005-0000-0000-0000C00A0000}"/>
    <cellStyle name="Comma 53 2 2 2 2" xfId="8031" xr:uid="{BAE2C97E-1244-4035-AFD0-9819AAE6BA18}"/>
    <cellStyle name="Comma 53 2 2 2 3" xfId="11970" xr:uid="{2E27C21F-4639-4F60-A119-7F6897BBCA4D}"/>
    <cellStyle name="Comma 53 2 2 3" xfId="6071" xr:uid="{665ED1AC-2D2D-40E5-B83A-3CC748E673CE}"/>
    <cellStyle name="Comma 53 2 2 4" xfId="10010" xr:uid="{69B147B3-3E7F-41CE-9EFF-D5CA2AB281D8}"/>
    <cellStyle name="Comma 53 2 3" xfId="2484" xr:uid="{00000000-0005-0000-0000-0000C10A0000}"/>
    <cellStyle name="Comma 53 2 3 2" xfId="4728" xr:uid="{00000000-0005-0000-0000-0000C20A0000}"/>
    <cellStyle name="Comma 53 2 3 2 2" xfId="8684" xr:uid="{1A155BA3-AF3B-466B-987F-DA68B5E5C8C2}"/>
    <cellStyle name="Comma 53 2 3 2 3" xfId="12623" xr:uid="{52BD200C-D5E8-4F1C-950C-F2FEDCB9018C}"/>
    <cellStyle name="Comma 53 2 3 3" xfId="6724" xr:uid="{6DB0BAD9-4CAA-4737-BE28-B9DE6809385A}"/>
    <cellStyle name="Comma 53 2 3 4" xfId="10663" xr:uid="{ECDD5F64-0EF4-4B60-8476-9DCB2F632724}"/>
    <cellStyle name="Comma 53 2 4" xfId="3218" xr:uid="{00000000-0005-0000-0000-0000C30A0000}"/>
    <cellStyle name="Comma 53 2 4 2" xfId="7378" xr:uid="{9C39512A-F570-42DF-919C-FBD40BB495B6}"/>
    <cellStyle name="Comma 53 2 4 3" xfId="11317" xr:uid="{DE9F7118-3841-43A9-9820-AA32BB58BA30}"/>
    <cellStyle name="Comma 53 2 5" xfId="5418" xr:uid="{60F4FB79-A090-44A6-892E-A63EC2693E3B}"/>
    <cellStyle name="Comma 53 2 6" xfId="9357" xr:uid="{7BA2FA4C-DB23-4976-8AE1-E96D771AEDB0}"/>
    <cellStyle name="Comma 53 3" xfId="1225" xr:uid="{00000000-0005-0000-0000-0000C40A0000}"/>
    <cellStyle name="Comma 53 3 2" xfId="2012" xr:uid="{00000000-0005-0000-0000-0000C50A0000}"/>
    <cellStyle name="Comma 53 3 2 2" xfId="4256" xr:uid="{00000000-0005-0000-0000-0000C60A0000}"/>
    <cellStyle name="Comma 53 3 2 2 2" xfId="8275" xr:uid="{1EC8ADE8-71BE-44B7-9E17-6AC98162485E}"/>
    <cellStyle name="Comma 53 3 2 2 3" xfId="12214" xr:uid="{A3CF92A0-4A59-4A73-93BC-9B092EAF9217}"/>
    <cellStyle name="Comma 53 3 2 3" xfId="6315" xr:uid="{08B07A2F-E99E-41C2-A4B3-7D68316B913C}"/>
    <cellStyle name="Comma 53 3 2 4" xfId="10254" xr:uid="{49D902A8-198E-4457-AC61-6B65E1FE2ED7}"/>
    <cellStyle name="Comma 53 3 3" xfId="2736" xr:uid="{00000000-0005-0000-0000-0000C70A0000}"/>
    <cellStyle name="Comma 53 3 3 2" xfId="4980" xr:uid="{00000000-0005-0000-0000-0000C80A0000}"/>
    <cellStyle name="Comma 53 3 3 2 2" xfId="8928" xr:uid="{C5A526B4-0E1C-4321-88E5-AC5AA764AB8A}"/>
    <cellStyle name="Comma 53 3 3 2 3" xfId="12867" xr:uid="{BB48F3FF-457E-4942-9774-8991F957F9AE}"/>
    <cellStyle name="Comma 53 3 3 3" xfId="6968" xr:uid="{E34CDE78-E750-4D21-AC1F-80335845A2BE}"/>
    <cellStyle name="Comma 53 3 3 4" xfId="10907" xr:uid="{FAA38543-21A2-4326-ABFF-ABCC12D273EB}"/>
    <cellStyle name="Comma 53 3 4" xfId="3470" xr:uid="{00000000-0005-0000-0000-0000C90A0000}"/>
    <cellStyle name="Comma 53 3 4 2" xfId="7622" xr:uid="{C6AAF966-930A-4598-B02F-71F170DF04F1}"/>
    <cellStyle name="Comma 53 3 4 3" xfId="11561" xr:uid="{EFEF035A-EEBF-46DF-8A07-5BE974E296F7}"/>
    <cellStyle name="Comma 53 3 5" xfId="5662" xr:uid="{D4F559C2-BF3C-4C1C-8838-F40EC1907F2A}"/>
    <cellStyle name="Comma 53 3 6" xfId="9601" xr:uid="{BDBDFCFA-C82B-435B-9135-09E12BCD2F07}"/>
    <cellStyle name="Comma 53 4" xfId="1440" xr:uid="{00000000-0005-0000-0000-0000CA0A0000}"/>
    <cellStyle name="Comma 53 4 2" xfId="3684" xr:uid="{00000000-0005-0000-0000-0000CB0A0000}"/>
    <cellStyle name="Comma 53 4 2 2" xfId="7826" xr:uid="{5581B546-E9FB-4CE2-985C-237548A93D35}"/>
    <cellStyle name="Comma 53 4 2 3" xfId="11765" xr:uid="{0480C026-8047-489B-BB87-97E02FD9A80E}"/>
    <cellStyle name="Comma 53 4 3" xfId="5866" xr:uid="{3BF5B93A-C94D-438B-BD12-E1AEBC30D3A8}"/>
    <cellStyle name="Comma 53 4 4" xfId="9805" xr:uid="{57EC565E-DB41-4574-A400-BA2E63ED9F83}"/>
    <cellStyle name="Comma 53 5" xfId="2226" xr:uid="{00000000-0005-0000-0000-0000CC0A0000}"/>
    <cellStyle name="Comma 53 5 2" xfId="4470" xr:uid="{00000000-0005-0000-0000-0000CD0A0000}"/>
    <cellStyle name="Comma 53 5 2 2" xfId="8479" xr:uid="{FAEEBCE6-CA72-4D5A-AE67-99EE32C68532}"/>
    <cellStyle name="Comma 53 5 2 3" xfId="12418" xr:uid="{110E3E25-4D8C-4751-B008-6C7062301655}"/>
    <cellStyle name="Comma 53 5 3" xfId="6519" xr:uid="{6E8C1F3B-5F09-4965-858E-8C88EFFF8C35}"/>
    <cellStyle name="Comma 53 5 4" xfId="10458" xr:uid="{45306354-0592-4DA2-B063-B4C3709108D9}"/>
    <cellStyle name="Comma 53 6" xfId="2950" xr:uid="{00000000-0005-0000-0000-0000CE0A0000}"/>
    <cellStyle name="Comma 53 6 2" xfId="7172" xr:uid="{9BE45E97-06D7-4CA3-88D2-A75992B873BC}"/>
    <cellStyle name="Comma 53 6 3" xfId="11111" xr:uid="{369CBC42-C7DF-455C-A9DA-48C7B85C083F}"/>
    <cellStyle name="Comma 53 7" xfId="5213" xr:uid="{73263FEA-3100-4857-B067-7F68F012663C}"/>
    <cellStyle name="Comma 53 8" xfId="9152" xr:uid="{ABC34F00-E395-416D-94CF-E25D8728E38D}"/>
    <cellStyle name="Comma 54" xfId="734" xr:uid="{00000000-0005-0000-0000-0000CF0A0000}"/>
    <cellStyle name="Comma 54 2" xfId="1046" xr:uid="{00000000-0005-0000-0000-0000D00A0000}"/>
    <cellStyle name="Comma 54 2 2" xfId="1834" xr:uid="{00000000-0005-0000-0000-0000D10A0000}"/>
    <cellStyle name="Comma 54 2 2 2" xfId="4078" xr:uid="{00000000-0005-0000-0000-0000D20A0000}"/>
    <cellStyle name="Comma 54 2 2 2 2" xfId="8097" xr:uid="{5EDBF1B6-26DA-41F5-B3C6-96A61870F07E}"/>
    <cellStyle name="Comma 54 2 2 2 3" xfId="12036" xr:uid="{F34E2112-C3D5-4233-9867-AAC3B7CD98DC}"/>
    <cellStyle name="Comma 54 2 2 3" xfId="6137" xr:uid="{2AAB6FA5-D143-44DB-9178-AB5B6D06A8B8}"/>
    <cellStyle name="Comma 54 2 2 4" xfId="10076" xr:uid="{F43A80EC-A0C8-43EE-891B-59AF64B47194}"/>
    <cellStyle name="Comma 54 2 3" xfId="2558" xr:uid="{00000000-0005-0000-0000-0000D30A0000}"/>
    <cellStyle name="Comma 54 2 3 2" xfId="4802" xr:uid="{00000000-0005-0000-0000-0000D40A0000}"/>
    <cellStyle name="Comma 54 2 3 2 2" xfId="8750" xr:uid="{0BEF6937-1403-4C83-AD3D-8A47CFF34E0E}"/>
    <cellStyle name="Comma 54 2 3 2 3" xfId="12689" xr:uid="{5DEB910F-B91F-450C-BD7B-93E466A57FFE}"/>
    <cellStyle name="Comma 54 2 3 3" xfId="6790" xr:uid="{A2926B14-EA07-4AFD-8758-2D22EDE21BFD}"/>
    <cellStyle name="Comma 54 2 3 4" xfId="10729" xr:uid="{EC671680-7E2C-4A18-9620-FC5B9560D129}"/>
    <cellStyle name="Comma 54 2 4" xfId="3292" xr:uid="{00000000-0005-0000-0000-0000D50A0000}"/>
    <cellStyle name="Comma 54 2 4 2" xfId="7444" xr:uid="{043A5454-9C1C-481D-8673-D7163EA2CF23}"/>
    <cellStyle name="Comma 54 2 4 3" xfId="11383" xr:uid="{942D6554-07D3-45EF-862D-1F8FC40E4CB4}"/>
    <cellStyle name="Comma 54 2 5" xfId="5484" xr:uid="{A49C039D-C98F-4C28-9163-845E086F53D8}"/>
    <cellStyle name="Comma 54 2 6" xfId="9423" xr:uid="{0C009178-2CA7-49C5-BF32-B44BA3B902AA}"/>
    <cellStyle name="Comma 54 3" xfId="1299" xr:uid="{00000000-0005-0000-0000-0000D60A0000}"/>
    <cellStyle name="Comma 54 3 2" xfId="2086" xr:uid="{00000000-0005-0000-0000-0000D70A0000}"/>
    <cellStyle name="Comma 54 3 2 2" xfId="4330" xr:uid="{00000000-0005-0000-0000-0000D80A0000}"/>
    <cellStyle name="Comma 54 3 2 2 2" xfId="8340" xr:uid="{33461D80-5B11-4FC3-9F26-07E33DDC75AE}"/>
    <cellStyle name="Comma 54 3 2 2 3" xfId="12279" xr:uid="{01D8BB37-8342-4036-95A2-416BAFD37CE0}"/>
    <cellStyle name="Comma 54 3 2 3" xfId="6380" xr:uid="{6EEEAFE5-255A-45BC-8F04-B8DD827497C5}"/>
    <cellStyle name="Comma 54 3 2 4" xfId="10319" xr:uid="{E0FDBBD6-1E7E-46BA-ABAC-7A68F8571C67}"/>
    <cellStyle name="Comma 54 3 3" xfId="2809" xr:uid="{00000000-0005-0000-0000-0000D90A0000}"/>
    <cellStyle name="Comma 54 3 3 2" xfId="5053" xr:uid="{00000000-0005-0000-0000-0000DA0A0000}"/>
    <cellStyle name="Comma 54 3 3 2 2" xfId="8993" xr:uid="{1D8E6F9D-A54F-4B5A-BE1E-466DD18E755C}"/>
    <cellStyle name="Comma 54 3 3 2 3" xfId="12932" xr:uid="{467E9BB1-0014-465F-B7AC-F60A61F1E2E0}"/>
    <cellStyle name="Comma 54 3 3 3" xfId="7033" xr:uid="{E4F5486D-6F81-488E-B3EB-C3FE14898B52}"/>
    <cellStyle name="Comma 54 3 3 4" xfId="10972" xr:uid="{E2FDB627-D9DC-4E79-BB99-362EABC9E736}"/>
    <cellStyle name="Comma 54 3 4" xfId="3544" xr:uid="{00000000-0005-0000-0000-0000DB0A0000}"/>
    <cellStyle name="Comma 54 3 4 2" xfId="7687" xr:uid="{D92C2F24-BB66-4192-B56B-62AAE832B954}"/>
    <cellStyle name="Comma 54 3 4 3" xfId="11626" xr:uid="{D6741F0D-8FCE-4EB8-B742-832BA65C4324}"/>
    <cellStyle name="Comma 54 3 5" xfId="5727" xr:uid="{1CFF37A6-FD43-4C04-B210-B9D937CB1F9B}"/>
    <cellStyle name="Comma 54 3 6" xfId="9666" xr:uid="{ABB9D5B1-D78D-4D5A-80F9-BB1D28D1AB43}"/>
    <cellStyle name="Comma 54 4" xfId="1566" xr:uid="{00000000-0005-0000-0000-0000DC0A0000}"/>
    <cellStyle name="Comma 54 4 2" xfId="3810" xr:uid="{00000000-0005-0000-0000-0000DD0A0000}"/>
    <cellStyle name="Comma 54 4 2 2" xfId="7891" xr:uid="{C900C695-5D16-4EFB-8942-2DC6CA7EC34F}"/>
    <cellStyle name="Comma 54 4 2 3" xfId="11830" xr:uid="{CC37F20F-2995-4CCF-8EDD-E693E2149D19}"/>
    <cellStyle name="Comma 54 4 3" xfId="5931" xr:uid="{4AE1AF5F-0080-426A-9B2F-0A3139232392}"/>
    <cellStyle name="Comma 54 4 4" xfId="9870" xr:uid="{83322EB1-CEEB-4317-9D4E-09C98D496FEC}"/>
    <cellStyle name="Comma 54 5" xfId="2344" xr:uid="{00000000-0005-0000-0000-0000DE0A0000}"/>
    <cellStyle name="Comma 54 5 2" xfId="4588" xr:uid="{00000000-0005-0000-0000-0000DF0A0000}"/>
    <cellStyle name="Comma 54 5 2 2" xfId="8544" xr:uid="{83DB8A8C-41B5-4780-BD69-2AE3CE0547E9}"/>
    <cellStyle name="Comma 54 5 2 3" xfId="12483" xr:uid="{80AB8749-D315-4D43-824F-D60ED475F2BB}"/>
    <cellStyle name="Comma 54 5 3" xfId="6584" xr:uid="{00C7CA3F-128B-470A-AB22-3A3905553E4B}"/>
    <cellStyle name="Comma 54 5 4" xfId="10523" xr:uid="{F7F92655-C22C-4912-BE94-29E4BB7610B0}"/>
    <cellStyle name="Comma 54 6" xfId="3024" xr:uid="{00000000-0005-0000-0000-0000E00A0000}"/>
    <cellStyle name="Comma 54 6 2" xfId="7238" xr:uid="{D66D3BAD-2528-45D4-A2B6-62585BCACF87}"/>
    <cellStyle name="Comma 54 6 3" xfId="11177" xr:uid="{376E1E36-6E72-4E55-B631-9D9B13DFE55A}"/>
    <cellStyle name="Comma 54 7" xfId="5278" xr:uid="{49616C40-327B-4A2B-A9EB-7BE2A6829BDF}"/>
    <cellStyle name="Comma 54 8" xfId="9217" xr:uid="{368AABE5-B3ED-42D1-92E5-B37BC44818C3}"/>
    <cellStyle name="Comma 55" xfId="847" xr:uid="{00000000-0005-0000-0000-0000E10A0000}"/>
    <cellStyle name="Comma 55 2" xfId="1064" xr:uid="{00000000-0005-0000-0000-0000E20A0000}"/>
    <cellStyle name="Comma 55 2 2" xfId="1852" xr:uid="{00000000-0005-0000-0000-0000E30A0000}"/>
    <cellStyle name="Comma 55 2 2 2" xfId="4096" xr:uid="{00000000-0005-0000-0000-0000E40A0000}"/>
    <cellStyle name="Comma 55 2 2 2 2" xfId="8115" xr:uid="{155A9129-7740-46C1-A6E2-BDE60F933424}"/>
    <cellStyle name="Comma 55 2 2 2 3" xfId="12054" xr:uid="{7A03DC76-F793-481C-9D62-469C53C47B7B}"/>
    <cellStyle name="Comma 55 2 2 3" xfId="6155" xr:uid="{C2414539-5D22-4463-8D19-86BC93C8D7F4}"/>
    <cellStyle name="Comma 55 2 2 4" xfId="10094" xr:uid="{61152194-1C0A-4877-AE69-66DC8070A2FA}"/>
    <cellStyle name="Comma 55 2 3" xfId="2576" xr:uid="{00000000-0005-0000-0000-0000E50A0000}"/>
    <cellStyle name="Comma 55 2 3 2" xfId="4820" xr:uid="{00000000-0005-0000-0000-0000E60A0000}"/>
    <cellStyle name="Comma 55 2 3 2 2" xfId="8768" xr:uid="{CCC17BAD-8388-4D4D-A7F0-90A6CF1C3724}"/>
    <cellStyle name="Comma 55 2 3 2 3" xfId="12707" xr:uid="{6222E014-006A-41F4-9961-DC4457BAED5A}"/>
    <cellStyle name="Comma 55 2 3 3" xfId="6808" xr:uid="{8E8940CB-CBEA-4DC0-9FB3-D82BE154E219}"/>
    <cellStyle name="Comma 55 2 3 4" xfId="10747" xr:uid="{0F05DF11-E6D0-47D8-94D3-7CEB0AB7C13E}"/>
    <cellStyle name="Comma 55 2 4" xfId="3310" xr:uid="{00000000-0005-0000-0000-0000E70A0000}"/>
    <cellStyle name="Comma 55 2 4 2" xfId="7462" xr:uid="{20117512-CCB2-47AD-84E3-9C685DA1A9CD}"/>
    <cellStyle name="Comma 55 2 4 3" xfId="11401" xr:uid="{22968338-73F2-41AA-B9AB-D26E5DBC33F4}"/>
    <cellStyle name="Comma 55 2 5" xfId="5502" xr:uid="{9DC08795-0E58-4ED9-8E04-5CB3D6E4A11E}"/>
    <cellStyle name="Comma 55 2 6" xfId="9441" xr:uid="{0441B32E-F3F1-4256-8176-7329468FB186}"/>
    <cellStyle name="Comma 55 3" xfId="1318" xr:uid="{00000000-0005-0000-0000-0000E80A0000}"/>
    <cellStyle name="Comma 55 3 2" xfId="2105" xr:uid="{00000000-0005-0000-0000-0000E90A0000}"/>
    <cellStyle name="Comma 55 3 2 2" xfId="4349" xr:uid="{00000000-0005-0000-0000-0000EA0A0000}"/>
    <cellStyle name="Comma 55 3 2 2 2" xfId="8358" xr:uid="{45D255C3-1F43-4989-9AB2-D25CAC829C5E}"/>
    <cellStyle name="Comma 55 3 2 2 3" xfId="12297" xr:uid="{20CE6AFD-51C4-4054-B9CF-A75682648A60}"/>
    <cellStyle name="Comma 55 3 2 3" xfId="6398" xr:uid="{4BBDCF20-65CE-4EA1-9520-663FA33D1BAD}"/>
    <cellStyle name="Comma 55 3 2 4" xfId="10337" xr:uid="{018E4674-CD12-49B4-8349-53BC2DDDC661}"/>
    <cellStyle name="Comma 55 3 3" xfId="2827" xr:uid="{00000000-0005-0000-0000-0000EB0A0000}"/>
    <cellStyle name="Comma 55 3 3 2" xfId="5071" xr:uid="{00000000-0005-0000-0000-0000EC0A0000}"/>
    <cellStyle name="Comma 55 3 3 2 2" xfId="9011" xr:uid="{72910568-4F1B-4B1F-8CF5-216DE3B68111}"/>
    <cellStyle name="Comma 55 3 3 2 3" xfId="12950" xr:uid="{509F2B65-DF88-4CD9-9200-B108D31C795B}"/>
    <cellStyle name="Comma 55 3 3 3" xfId="7051" xr:uid="{CE8FC337-213C-403D-A3EC-FDAA04857E29}"/>
    <cellStyle name="Comma 55 3 3 4" xfId="10990" xr:uid="{BBFEDD33-42AA-400D-8EBC-C0D357780CF7}"/>
    <cellStyle name="Comma 55 3 4" xfId="3563" xr:uid="{00000000-0005-0000-0000-0000ED0A0000}"/>
    <cellStyle name="Comma 55 3 4 2" xfId="7705" xr:uid="{CB7698CC-A67C-4004-A96D-B66B2B89D0F2}"/>
    <cellStyle name="Comma 55 3 4 3" xfId="11644" xr:uid="{4F158467-1B0F-4416-BEEE-80C008EA40E9}"/>
    <cellStyle name="Comma 55 3 5" xfId="5745" xr:uid="{1B9FAA20-0C01-4E99-9AA8-55EDA2038481}"/>
    <cellStyle name="Comma 55 3 6" xfId="9684" xr:uid="{3AA16B5B-0505-4067-BBB6-B2C76ACE6E30}"/>
    <cellStyle name="Comma 55 4" xfId="1638" xr:uid="{00000000-0005-0000-0000-0000EE0A0000}"/>
    <cellStyle name="Comma 55 4 2" xfId="3882" xr:uid="{00000000-0005-0000-0000-0000EF0A0000}"/>
    <cellStyle name="Comma 55 4 2 2" xfId="7909" xr:uid="{E1DBE39D-3615-48AD-AB44-2950214E74D3}"/>
    <cellStyle name="Comma 55 4 2 3" xfId="11848" xr:uid="{716E6FA4-E477-4C42-AE73-A28914BF25E7}"/>
    <cellStyle name="Comma 55 4 3" xfId="5949" xr:uid="{E3060010-C13B-4D02-9F75-DEF6B180AEEE}"/>
    <cellStyle name="Comma 55 4 4" xfId="9888" xr:uid="{8488028D-7D42-4A12-BEB2-115789C4E708}"/>
    <cellStyle name="Comma 55 5" xfId="2362" xr:uid="{00000000-0005-0000-0000-0000F00A0000}"/>
    <cellStyle name="Comma 55 5 2" xfId="4606" xr:uid="{00000000-0005-0000-0000-0000F10A0000}"/>
    <cellStyle name="Comma 55 5 2 2" xfId="8562" xr:uid="{8C0EF55A-9589-43E0-94EE-70D8A7831F4C}"/>
    <cellStyle name="Comma 55 5 2 3" xfId="12501" xr:uid="{2D6EFFC9-B135-42F0-96E5-4DABD1700A75}"/>
    <cellStyle name="Comma 55 5 3" xfId="6602" xr:uid="{524EE3AD-335B-498E-9E49-DB1551AE7BD0}"/>
    <cellStyle name="Comma 55 5 4" xfId="10541" xr:uid="{D013F1A1-920B-4C32-A0FD-4B8556BEA33A}"/>
    <cellStyle name="Comma 55 6" xfId="3096" xr:uid="{00000000-0005-0000-0000-0000F20A0000}"/>
    <cellStyle name="Comma 55 6 2" xfId="7256" xr:uid="{4B75B49A-C13F-4029-A2AF-5C019951AC4F}"/>
    <cellStyle name="Comma 55 6 3" xfId="11195" xr:uid="{10725A75-054D-4477-BDA2-F172E1F36E16}"/>
    <cellStyle name="Comma 55 7" xfId="5296" xr:uid="{15B80A1A-AB0D-4A4F-B1F2-5C29DE0D77A2}"/>
    <cellStyle name="Comma 55 8" xfId="9235" xr:uid="{5E3A7843-8DC0-4069-9806-56A8C360C90C}"/>
    <cellStyle name="Comma 56" xfId="733" xr:uid="{00000000-0005-0000-0000-0000F30A0000}"/>
    <cellStyle name="Comma 56 2" xfId="1045" xr:uid="{00000000-0005-0000-0000-0000F40A0000}"/>
    <cellStyle name="Comma 56 2 2" xfId="1833" xr:uid="{00000000-0005-0000-0000-0000F50A0000}"/>
    <cellStyle name="Comma 56 2 2 2" xfId="4077" xr:uid="{00000000-0005-0000-0000-0000F60A0000}"/>
    <cellStyle name="Comma 56 2 2 2 2" xfId="8096" xr:uid="{3FDF80DA-B94C-44AA-BA21-368EE377AC36}"/>
    <cellStyle name="Comma 56 2 2 2 3" xfId="12035" xr:uid="{2BD1B510-7B2E-4B42-9BC1-F7D03A7ADC0A}"/>
    <cellStyle name="Comma 56 2 2 3" xfId="6136" xr:uid="{2AFF1083-B987-45F1-830D-45C84BF0A1F7}"/>
    <cellStyle name="Comma 56 2 2 4" xfId="10075" xr:uid="{DA474491-6604-4859-8802-1AD84F677CB4}"/>
    <cellStyle name="Comma 56 2 3" xfId="2557" xr:uid="{00000000-0005-0000-0000-0000F70A0000}"/>
    <cellStyle name="Comma 56 2 3 2" xfId="4801" xr:uid="{00000000-0005-0000-0000-0000F80A0000}"/>
    <cellStyle name="Comma 56 2 3 2 2" xfId="8749" xr:uid="{57FE1E5D-0654-4DB9-95D6-A817E24D2C63}"/>
    <cellStyle name="Comma 56 2 3 2 3" xfId="12688" xr:uid="{7628AD85-4CD1-4F68-AF4E-49E92D9E5BF6}"/>
    <cellStyle name="Comma 56 2 3 3" xfId="6789" xr:uid="{D4DDECEF-951F-4BDB-A2D5-8329A69F2788}"/>
    <cellStyle name="Comma 56 2 3 4" xfId="10728" xr:uid="{BFEF4567-B836-42E0-AC7E-6F76B81C9AF2}"/>
    <cellStyle name="Comma 56 2 4" xfId="3291" xr:uid="{00000000-0005-0000-0000-0000F90A0000}"/>
    <cellStyle name="Comma 56 2 4 2" xfId="7443" xr:uid="{801D6F61-E6D6-46D6-968E-129CC30D5531}"/>
    <cellStyle name="Comma 56 2 4 3" xfId="11382" xr:uid="{362149D4-DB36-4906-A96C-5325A6D34440}"/>
    <cellStyle name="Comma 56 2 5" xfId="5483" xr:uid="{76577416-A953-41BF-BE1F-1F11DAE1DBB0}"/>
    <cellStyle name="Comma 56 2 6" xfId="9422" xr:uid="{41D3F11F-86FA-46BB-832B-9B7452B09671}"/>
    <cellStyle name="Comma 56 3" xfId="1298" xr:uid="{00000000-0005-0000-0000-0000FA0A0000}"/>
    <cellStyle name="Comma 56 3 2" xfId="2085" xr:uid="{00000000-0005-0000-0000-0000FB0A0000}"/>
    <cellStyle name="Comma 56 3 2 2" xfId="4329" xr:uid="{00000000-0005-0000-0000-0000FC0A0000}"/>
    <cellStyle name="Comma 56 3 2 2 2" xfId="8339" xr:uid="{4607743F-9193-4621-9149-BAA7DD5B9360}"/>
    <cellStyle name="Comma 56 3 2 2 3" xfId="12278" xr:uid="{7022C179-8DE0-4C0C-BE58-94BA7AE80A0B}"/>
    <cellStyle name="Comma 56 3 2 3" xfId="6379" xr:uid="{DDEB82BD-A673-4D35-B387-F7A9653F11CF}"/>
    <cellStyle name="Comma 56 3 2 4" xfId="10318" xr:uid="{6B76B46E-2312-4B03-A450-35662C47005D}"/>
    <cellStyle name="Comma 56 3 3" xfId="2808" xr:uid="{00000000-0005-0000-0000-0000FD0A0000}"/>
    <cellStyle name="Comma 56 3 3 2" xfId="5052" xr:uid="{00000000-0005-0000-0000-0000FE0A0000}"/>
    <cellStyle name="Comma 56 3 3 2 2" xfId="8992" xr:uid="{EF5E8D55-01C9-41F6-8F6A-7D694C9792C0}"/>
    <cellStyle name="Comma 56 3 3 2 3" xfId="12931" xr:uid="{AE014F2D-292E-4EC8-B0E1-E4E8F9AD7C7D}"/>
    <cellStyle name="Comma 56 3 3 3" xfId="7032" xr:uid="{3B6847DE-2308-4FAA-8AB9-5CD47636D7D5}"/>
    <cellStyle name="Comma 56 3 3 4" xfId="10971" xr:uid="{F1312FC3-7415-41C1-9274-8D1CB4B8AA81}"/>
    <cellStyle name="Comma 56 3 4" xfId="3543" xr:uid="{00000000-0005-0000-0000-0000FF0A0000}"/>
    <cellStyle name="Comma 56 3 4 2" xfId="7686" xr:uid="{47EBF7E0-CCA3-48B7-8BB2-2AF4EB90CDC0}"/>
    <cellStyle name="Comma 56 3 4 3" xfId="11625" xr:uid="{37EEA4FD-A4ED-44A1-95DF-5453B20F8081}"/>
    <cellStyle name="Comma 56 3 5" xfId="5726" xr:uid="{0F1B1173-FE7B-4C07-87B8-B6E7AE00515C}"/>
    <cellStyle name="Comma 56 3 6" xfId="9665" xr:uid="{DE40ED1E-0CAC-49AE-8018-8324DD8C7645}"/>
    <cellStyle name="Comma 56 4" xfId="1565" xr:uid="{00000000-0005-0000-0000-0000000B0000}"/>
    <cellStyle name="Comma 56 4 2" xfId="3809" xr:uid="{00000000-0005-0000-0000-0000010B0000}"/>
    <cellStyle name="Comma 56 4 2 2" xfId="7890" xr:uid="{D83E2AD9-D6BC-4A94-8E08-1C1CCFD4EBE0}"/>
    <cellStyle name="Comma 56 4 2 3" xfId="11829" xr:uid="{04963EB6-50A4-4A47-853B-FEEC15B929FC}"/>
    <cellStyle name="Comma 56 4 3" xfId="5930" xr:uid="{4754AA50-E1C9-4908-BA85-2E40A353F251}"/>
    <cellStyle name="Comma 56 4 4" xfId="9869" xr:uid="{F4CEFDB0-DC2D-4689-B9B9-705BDF9A20C1}"/>
    <cellStyle name="Comma 56 5" xfId="2343" xr:uid="{00000000-0005-0000-0000-0000020B0000}"/>
    <cellStyle name="Comma 56 5 2" xfId="4587" xr:uid="{00000000-0005-0000-0000-0000030B0000}"/>
    <cellStyle name="Comma 56 5 2 2" xfId="8543" xr:uid="{4A564255-1FA1-4826-9AB4-F838EEBEEE27}"/>
    <cellStyle name="Comma 56 5 2 3" xfId="12482" xr:uid="{ADB677F9-C1FC-45C3-A0B8-089CE9E544A1}"/>
    <cellStyle name="Comma 56 5 3" xfId="6583" xr:uid="{EB6C0E65-3142-4689-922D-F6524CC8FCD5}"/>
    <cellStyle name="Comma 56 5 4" xfId="10522" xr:uid="{02410A6E-F631-41ED-B82D-E537DD34379B}"/>
    <cellStyle name="Comma 56 6" xfId="3023" xr:uid="{00000000-0005-0000-0000-0000040B0000}"/>
    <cellStyle name="Comma 56 6 2" xfId="7237" xr:uid="{5F0C98BF-8679-4A60-A4EC-997B066569DF}"/>
    <cellStyle name="Comma 56 6 3" xfId="11176" xr:uid="{5DA3C56B-37AD-40E9-A40B-9641F67F528C}"/>
    <cellStyle name="Comma 56 7" xfId="5277" xr:uid="{BC351BAA-F4E9-48C5-9C28-9211CF8CEB65}"/>
    <cellStyle name="Comma 56 8" xfId="9216" xr:uid="{809962C9-2A1C-4ECE-9B62-18FE10D0FE47}"/>
    <cellStyle name="Comma 57" xfId="846" xr:uid="{00000000-0005-0000-0000-0000050B0000}"/>
    <cellStyle name="Comma 57 2" xfId="1063" xr:uid="{00000000-0005-0000-0000-0000060B0000}"/>
    <cellStyle name="Comma 57 2 2" xfId="1851" xr:uid="{00000000-0005-0000-0000-0000070B0000}"/>
    <cellStyle name="Comma 57 2 2 2" xfId="4095" xr:uid="{00000000-0005-0000-0000-0000080B0000}"/>
    <cellStyle name="Comma 57 2 2 2 2" xfId="8114" xr:uid="{8E1BF473-BC37-4B7B-8DB7-7CAB7F103780}"/>
    <cellStyle name="Comma 57 2 2 2 3" xfId="12053" xr:uid="{69E65040-6512-4705-82E3-8975AB9B2D04}"/>
    <cellStyle name="Comma 57 2 2 3" xfId="6154" xr:uid="{974B13CA-327D-496E-8661-E3C7C49F3406}"/>
    <cellStyle name="Comma 57 2 2 4" xfId="10093" xr:uid="{75DFB572-98BE-42E4-ADF3-B294FC31AEE5}"/>
    <cellStyle name="Comma 57 2 3" xfId="2575" xr:uid="{00000000-0005-0000-0000-0000090B0000}"/>
    <cellStyle name="Comma 57 2 3 2" xfId="4819" xr:uid="{00000000-0005-0000-0000-00000A0B0000}"/>
    <cellStyle name="Comma 57 2 3 2 2" xfId="8767" xr:uid="{4A2F7742-6FE9-418A-8BAC-CED6B12E5170}"/>
    <cellStyle name="Comma 57 2 3 2 3" xfId="12706" xr:uid="{0BE2CB60-9141-4E36-B667-C5CCA81C6A46}"/>
    <cellStyle name="Comma 57 2 3 3" xfId="6807" xr:uid="{6B8BEA89-E536-4930-A38B-F5545FF7C7D9}"/>
    <cellStyle name="Comma 57 2 3 4" xfId="10746" xr:uid="{33785BAA-13F5-4712-B56D-99A806A5DA81}"/>
    <cellStyle name="Comma 57 2 4" xfId="3309" xr:uid="{00000000-0005-0000-0000-00000B0B0000}"/>
    <cellStyle name="Comma 57 2 4 2" xfId="7461" xr:uid="{9D6DAA25-071B-474F-98BC-4B8EEB9FE7FF}"/>
    <cellStyle name="Comma 57 2 4 3" xfId="11400" xr:uid="{67EF785A-9128-4E4F-95E8-3C0FC6096BFB}"/>
    <cellStyle name="Comma 57 2 5" xfId="5501" xr:uid="{4D3D979E-5393-4C33-BD3F-5946631233B1}"/>
    <cellStyle name="Comma 57 2 6" xfId="9440" xr:uid="{27EB9EE2-7CFC-4C76-A195-0BB809CCC620}"/>
    <cellStyle name="Comma 57 3" xfId="1317" xr:uid="{00000000-0005-0000-0000-00000C0B0000}"/>
    <cellStyle name="Comma 57 3 2" xfId="2104" xr:uid="{00000000-0005-0000-0000-00000D0B0000}"/>
    <cellStyle name="Comma 57 3 2 2" xfId="4348" xr:uid="{00000000-0005-0000-0000-00000E0B0000}"/>
    <cellStyle name="Comma 57 3 2 2 2" xfId="8357" xr:uid="{AF2CA150-9DB4-45C4-836C-5075775207F8}"/>
    <cellStyle name="Comma 57 3 2 2 3" xfId="12296" xr:uid="{C242C1D7-1434-40EA-9754-6D0EEB7D8EA6}"/>
    <cellStyle name="Comma 57 3 2 3" xfId="6397" xr:uid="{3E5398C2-836F-4BA2-9B58-F9ADD8C03482}"/>
    <cellStyle name="Comma 57 3 2 4" xfId="10336" xr:uid="{D1E016DF-AC07-4910-8ADC-FFC0155F77ED}"/>
    <cellStyle name="Comma 57 3 3" xfId="2826" xr:uid="{00000000-0005-0000-0000-00000F0B0000}"/>
    <cellStyle name="Comma 57 3 3 2" xfId="5070" xr:uid="{00000000-0005-0000-0000-0000100B0000}"/>
    <cellStyle name="Comma 57 3 3 2 2" xfId="9010" xr:uid="{4DEEB635-9584-4F07-A797-32E3B7F8AAE2}"/>
    <cellStyle name="Comma 57 3 3 2 3" xfId="12949" xr:uid="{7168730C-5EF8-457F-8AA9-17E9421D6899}"/>
    <cellStyle name="Comma 57 3 3 3" xfId="7050" xr:uid="{130A48A5-29D6-4C48-B3D2-E12AADD3C4CF}"/>
    <cellStyle name="Comma 57 3 3 4" xfId="10989" xr:uid="{25366FE9-BFF4-4120-81B4-BBE9D6DA0733}"/>
    <cellStyle name="Comma 57 3 4" xfId="3562" xr:uid="{00000000-0005-0000-0000-0000110B0000}"/>
    <cellStyle name="Comma 57 3 4 2" xfId="7704" xr:uid="{84428A01-3D9F-44CF-A181-9241A6147629}"/>
    <cellStyle name="Comma 57 3 4 3" xfId="11643" xr:uid="{D25EAA2D-417B-4C61-86E7-F46110E8E593}"/>
    <cellStyle name="Comma 57 3 5" xfId="5744" xr:uid="{20E83204-1A77-4C81-9683-DA0725C65DEA}"/>
    <cellStyle name="Comma 57 3 6" xfId="9683" xr:uid="{37E6E666-42C3-47A0-A843-63F67BD4ED7F}"/>
    <cellStyle name="Comma 57 4" xfId="1637" xr:uid="{00000000-0005-0000-0000-0000120B0000}"/>
    <cellStyle name="Comma 57 4 2" xfId="3881" xr:uid="{00000000-0005-0000-0000-0000130B0000}"/>
    <cellStyle name="Comma 57 4 2 2" xfId="7908" xr:uid="{B4BE3CE2-5514-45C0-B91D-28882CB12BF1}"/>
    <cellStyle name="Comma 57 4 2 3" xfId="11847" xr:uid="{E26AF989-096D-424D-A437-D2064A1CB494}"/>
    <cellStyle name="Comma 57 4 3" xfId="5948" xr:uid="{11E1BBF5-49F5-4BC6-978C-4C4F7228ACDD}"/>
    <cellStyle name="Comma 57 4 4" xfId="9887" xr:uid="{FA28E0AA-2F62-468A-AEE9-E9D7151CFFD3}"/>
    <cellStyle name="Comma 57 5" xfId="2361" xr:uid="{00000000-0005-0000-0000-0000140B0000}"/>
    <cellStyle name="Comma 57 5 2" xfId="4605" xr:uid="{00000000-0005-0000-0000-0000150B0000}"/>
    <cellStyle name="Comma 57 5 2 2" xfId="8561" xr:uid="{F838A64B-41E9-4E3B-ADD6-E52DC0B5B434}"/>
    <cellStyle name="Comma 57 5 2 3" xfId="12500" xr:uid="{B211FA9B-2574-4B7B-94B7-44DB1970C1D5}"/>
    <cellStyle name="Comma 57 5 3" xfId="6601" xr:uid="{CD3FA2E7-31DE-4163-9D8A-E5EA3F532978}"/>
    <cellStyle name="Comma 57 5 4" xfId="10540" xr:uid="{A29490DC-94F5-443D-8504-AD1D372844FF}"/>
    <cellStyle name="Comma 57 6" xfId="3095" xr:uid="{00000000-0005-0000-0000-0000160B0000}"/>
    <cellStyle name="Comma 57 6 2" xfId="7255" xr:uid="{849E9367-1FE5-4A63-A415-7A0186A4AEDE}"/>
    <cellStyle name="Comma 57 6 3" xfId="11194" xr:uid="{865EFE01-68C4-4B05-907F-ABE64316D5CF}"/>
    <cellStyle name="Comma 57 7" xfId="5295" xr:uid="{8FDFE35E-6E8C-4FE6-8C97-5225C9154C02}"/>
    <cellStyle name="Comma 57 8" xfId="9234" xr:uid="{86E8F236-D6D5-4F40-BE19-DA67A60D9136}"/>
    <cellStyle name="Comma 58" xfId="163" xr:uid="{00000000-0005-0000-0000-0000170B0000}"/>
    <cellStyle name="Comma 58 2" xfId="973" xr:uid="{00000000-0005-0000-0000-0000180B0000}"/>
    <cellStyle name="Comma 58 2 2" xfId="1761" xr:uid="{00000000-0005-0000-0000-0000190B0000}"/>
    <cellStyle name="Comma 58 2 2 2" xfId="4005" xr:uid="{00000000-0005-0000-0000-00001A0B0000}"/>
    <cellStyle name="Comma 58 2 2 2 2" xfId="8032" xr:uid="{C7A5AF95-1D00-4876-A604-C4643F740A9A}"/>
    <cellStyle name="Comma 58 2 2 2 3" xfId="11971" xr:uid="{8DC6C1E4-4202-4B9E-834E-7866268AE14C}"/>
    <cellStyle name="Comma 58 2 2 3" xfId="6072" xr:uid="{A1FA8B52-1FD0-461C-96B0-8A363424103F}"/>
    <cellStyle name="Comma 58 2 2 4" xfId="10011" xr:uid="{74563B6D-F218-4A87-BCE4-B11B56A0C29A}"/>
    <cellStyle name="Comma 58 2 3" xfId="2485" xr:uid="{00000000-0005-0000-0000-00001B0B0000}"/>
    <cellStyle name="Comma 58 2 3 2" xfId="4729" xr:uid="{00000000-0005-0000-0000-00001C0B0000}"/>
    <cellStyle name="Comma 58 2 3 2 2" xfId="8685" xr:uid="{52047639-70D4-47D5-AABD-733C118383D2}"/>
    <cellStyle name="Comma 58 2 3 2 3" xfId="12624" xr:uid="{549917D9-A04C-4759-A87E-71E5DD32D89C}"/>
    <cellStyle name="Comma 58 2 3 3" xfId="6725" xr:uid="{B04213A4-36EE-434D-BE7B-20FC30993A3F}"/>
    <cellStyle name="Comma 58 2 3 4" xfId="10664" xr:uid="{946654EC-52FE-4433-B6F0-7980235D7E26}"/>
    <cellStyle name="Comma 58 2 4" xfId="3219" xr:uid="{00000000-0005-0000-0000-00001D0B0000}"/>
    <cellStyle name="Comma 58 2 4 2" xfId="7379" xr:uid="{023B8027-DC43-4836-9E94-C84A150771C4}"/>
    <cellStyle name="Comma 58 2 4 3" xfId="11318" xr:uid="{51F61EE0-64ED-4A02-9ECC-6573C0E96A92}"/>
    <cellStyle name="Comma 58 2 5" xfId="5419" xr:uid="{BA06236C-9F31-4B7F-80E6-453A3484B165}"/>
    <cellStyle name="Comma 58 2 6" xfId="9358" xr:uid="{C9BB7E3D-FD4D-4025-AFC6-7B8E02578D81}"/>
    <cellStyle name="Comma 58 3" xfId="1226" xr:uid="{00000000-0005-0000-0000-00001E0B0000}"/>
    <cellStyle name="Comma 58 3 2" xfId="2013" xr:uid="{00000000-0005-0000-0000-00001F0B0000}"/>
    <cellStyle name="Comma 58 3 2 2" xfId="4257" xr:uid="{00000000-0005-0000-0000-0000200B0000}"/>
    <cellStyle name="Comma 58 3 2 2 2" xfId="8276" xr:uid="{B83AD82F-69E8-4389-ADA1-4C52B1468F96}"/>
    <cellStyle name="Comma 58 3 2 2 3" xfId="12215" xr:uid="{387870A6-B6DD-4F48-A3C7-EC019AA8B152}"/>
    <cellStyle name="Comma 58 3 2 3" xfId="6316" xr:uid="{727C3FE3-220B-4684-A80D-D1C4959BB00E}"/>
    <cellStyle name="Comma 58 3 2 4" xfId="10255" xr:uid="{891A64E1-2C9B-4EAA-AB94-6AC55F6433FC}"/>
    <cellStyle name="Comma 58 3 3" xfId="2737" xr:uid="{00000000-0005-0000-0000-0000210B0000}"/>
    <cellStyle name="Comma 58 3 3 2" xfId="4981" xr:uid="{00000000-0005-0000-0000-0000220B0000}"/>
    <cellStyle name="Comma 58 3 3 2 2" xfId="8929" xr:uid="{5D5DB0BC-73AE-4F9A-BBFA-2F4682F6FA74}"/>
    <cellStyle name="Comma 58 3 3 2 3" xfId="12868" xr:uid="{518FCE38-47EE-4B96-A161-69FA6E246689}"/>
    <cellStyle name="Comma 58 3 3 3" xfId="6969" xr:uid="{71578A25-155D-4363-8F0F-72FA30E7CABD}"/>
    <cellStyle name="Comma 58 3 3 4" xfId="10908" xr:uid="{56311AFE-EDC4-44DE-ADC3-933528047088}"/>
    <cellStyle name="Comma 58 3 4" xfId="3471" xr:uid="{00000000-0005-0000-0000-0000230B0000}"/>
    <cellStyle name="Comma 58 3 4 2" xfId="7623" xr:uid="{A5499ECF-75E8-47E6-AC0E-59750E98C4D5}"/>
    <cellStyle name="Comma 58 3 4 3" xfId="11562" xr:uid="{56525183-85DA-433B-B825-252B7F8F8371}"/>
    <cellStyle name="Comma 58 3 5" xfId="5663" xr:uid="{61EE5173-598E-430D-A725-557680B56703}"/>
    <cellStyle name="Comma 58 3 6" xfId="9602" xr:uid="{825C80F8-B8EC-4CBD-A995-4655709BEF9A}"/>
    <cellStyle name="Comma 58 4" xfId="1441" xr:uid="{00000000-0005-0000-0000-0000240B0000}"/>
    <cellStyle name="Comma 58 4 2" xfId="3685" xr:uid="{00000000-0005-0000-0000-0000250B0000}"/>
    <cellStyle name="Comma 58 4 2 2" xfId="7827" xr:uid="{1AC8C6B0-DF5E-4354-8688-E8211B0D2B57}"/>
    <cellStyle name="Comma 58 4 2 3" xfId="11766" xr:uid="{F1E89C50-8412-4DF5-A169-191BCE29809C}"/>
    <cellStyle name="Comma 58 4 3" xfId="5867" xr:uid="{E29234D0-4C21-4A26-A447-FFF46CEB77A7}"/>
    <cellStyle name="Comma 58 4 4" xfId="9806" xr:uid="{D7C3EDD5-0D02-4B7B-928A-2784DD3081F1}"/>
    <cellStyle name="Comma 58 5" xfId="2227" xr:uid="{00000000-0005-0000-0000-0000260B0000}"/>
    <cellStyle name="Comma 58 5 2" xfId="4471" xr:uid="{00000000-0005-0000-0000-0000270B0000}"/>
    <cellStyle name="Comma 58 5 2 2" xfId="8480" xr:uid="{458BE4F2-4F8D-4610-A555-AD5030A5D6DB}"/>
    <cellStyle name="Comma 58 5 2 3" xfId="12419" xr:uid="{468D39FC-FF42-4C5C-865F-74CDE45B9060}"/>
    <cellStyle name="Comma 58 5 3" xfId="6520" xr:uid="{F469A05F-FEAE-4111-8D4D-BA53F2593EB2}"/>
    <cellStyle name="Comma 58 5 4" xfId="10459" xr:uid="{A10A18F3-3676-4654-B869-D8793D836D99}"/>
    <cellStyle name="Comma 58 6" xfId="2951" xr:uid="{00000000-0005-0000-0000-0000280B0000}"/>
    <cellStyle name="Comma 58 6 2" xfId="7173" xr:uid="{9B87B2A4-A99E-4191-AF25-17DB7A98159B}"/>
    <cellStyle name="Comma 58 6 3" xfId="11112" xr:uid="{79A83BEA-2F31-4F39-B30A-24E3C54870A7}"/>
    <cellStyle name="Comma 58 7" xfId="5214" xr:uid="{440066E4-B12A-4BCD-848A-C15B91C07228}"/>
    <cellStyle name="Comma 58 8" xfId="9153" xr:uid="{B78B14D9-56D0-4697-B2F8-A6FEC6A2A773}"/>
    <cellStyle name="Comma 59" xfId="851" xr:uid="{00000000-0005-0000-0000-0000290B0000}"/>
    <cellStyle name="Comma 59 2" xfId="1639" xr:uid="{00000000-0005-0000-0000-00002A0B0000}"/>
    <cellStyle name="Comma 59 2 2" xfId="3883" xr:uid="{00000000-0005-0000-0000-00002B0B0000}"/>
    <cellStyle name="Comma 59 2 2 2" xfId="7910" xr:uid="{2260DF7E-858E-4730-B551-BE5A4911DFE8}"/>
    <cellStyle name="Comma 59 2 2 3" xfId="11849" xr:uid="{B6A406ED-4DC0-4565-89AD-80BFAE7BD910}"/>
    <cellStyle name="Comma 59 2 3" xfId="5950" xr:uid="{27C77F47-2199-4BDA-801B-9284560D6747}"/>
    <cellStyle name="Comma 59 2 4" xfId="9889" xr:uid="{2D74B912-0C98-4A09-A7E4-77EF8B57E172}"/>
    <cellStyle name="Comma 59 3" xfId="2363" xr:uid="{00000000-0005-0000-0000-00002C0B0000}"/>
    <cellStyle name="Comma 59 3 2" xfId="4607" xr:uid="{00000000-0005-0000-0000-00002D0B0000}"/>
    <cellStyle name="Comma 59 3 2 2" xfId="8563" xr:uid="{C1F76A18-DEF9-4479-BA8D-68BFBB40B0D9}"/>
    <cellStyle name="Comma 59 3 2 3" xfId="12502" xr:uid="{85075339-D1C9-44C7-9C9B-69A5AEAEA2AF}"/>
    <cellStyle name="Comma 59 3 3" xfId="6603" xr:uid="{D6789C3B-EDAC-4ACF-902F-82E775D02168}"/>
    <cellStyle name="Comma 59 3 4" xfId="10542" xr:uid="{C4105449-E74F-4460-B81D-067B4FDAF2E1}"/>
    <cellStyle name="Comma 59 4" xfId="3097" xr:uid="{00000000-0005-0000-0000-00002E0B0000}"/>
    <cellStyle name="Comma 59 4 2" xfId="7257" xr:uid="{2858DC6A-80EB-40D9-B93D-06783C455CFB}"/>
    <cellStyle name="Comma 59 4 3" xfId="11196" xr:uid="{9B99AE82-BBAD-4374-9910-654A08CE110D}"/>
    <cellStyle name="Comma 59 5" xfId="5297" xr:uid="{F7F1DA32-20C5-4D9E-A1DA-DB44AD97D377}"/>
    <cellStyle name="Comma 59 6" xfId="9236" xr:uid="{3D06E8EB-A394-454E-BCFF-EAF1822CB8D2}"/>
    <cellStyle name="Comma 6" xfId="164" xr:uid="{00000000-0005-0000-0000-00002F0B0000}"/>
    <cellStyle name="Comma 6 10" xfId="165" xr:uid="{00000000-0005-0000-0000-0000300B0000}"/>
    <cellStyle name="Comma 6 10 2" xfId="975" xr:uid="{00000000-0005-0000-0000-0000310B0000}"/>
    <cellStyle name="Comma 6 10 2 2" xfId="1763" xr:uid="{00000000-0005-0000-0000-0000320B0000}"/>
    <cellStyle name="Comma 6 10 2 2 2" xfId="4007" xr:uid="{00000000-0005-0000-0000-0000330B0000}"/>
    <cellStyle name="Comma 6 10 2 2 2 2" xfId="8034" xr:uid="{AA5B2C1C-9424-4BB2-A769-A777593CCD7E}"/>
    <cellStyle name="Comma 6 10 2 2 2 3" xfId="11973" xr:uid="{2C3C3E02-667E-47C2-BC49-5DCD959A8612}"/>
    <cellStyle name="Comma 6 10 2 2 3" xfId="6074" xr:uid="{B21A049E-C64F-4073-B7AA-4706F9CA1FA6}"/>
    <cellStyle name="Comma 6 10 2 2 4" xfId="10013" xr:uid="{E526DAA3-E1DA-46F7-83FE-F5D8FF544DCC}"/>
    <cellStyle name="Comma 6 10 2 3" xfId="2487" xr:uid="{00000000-0005-0000-0000-0000340B0000}"/>
    <cellStyle name="Comma 6 10 2 3 2" xfId="4731" xr:uid="{00000000-0005-0000-0000-0000350B0000}"/>
    <cellStyle name="Comma 6 10 2 3 2 2" xfId="8687" xr:uid="{9C7C5511-9A81-4A44-8EDD-F382732C98E3}"/>
    <cellStyle name="Comma 6 10 2 3 2 3" xfId="12626" xr:uid="{E87D853B-08F2-4EE7-B091-5E5BD5759997}"/>
    <cellStyle name="Comma 6 10 2 3 3" xfId="6727" xr:uid="{024BCBA7-A4D4-4860-AE20-0952F06867BA}"/>
    <cellStyle name="Comma 6 10 2 3 4" xfId="10666" xr:uid="{D6D413CF-5520-4ED5-88E1-A00C33AFCC9A}"/>
    <cellStyle name="Comma 6 10 2 4" xfId="3221" xr:uid="{00000000-0005-0000-0000-0000360B0000}"/>
    <cellStyle name="Comma 6 10 2 4 2" xfId="7381" xr:uid="{78C39AA6-F4E8-4E14-8806-9F778EAFF189}"/>
    <cellStyle name="Comma 6 10 2 4 3" xfId="11320" xr:uid="{81127ACD-9C70-472B-99C8-897E27F242BB}"/>
    <cellStyle name="Comma 6 10 2 5" xfId="5421" xr:uid="{FAFCABC2-53BF-4F1A-B67E-ECD123004E1B}"/>
    <cellStyle name="Comma 6 10 2 6" xfId="9360" xr:uid="{4FA415B1-8C9D-42A9-95EC-1576BDB17AB4}"/>
    <cellStyle name="Comma 6 10 3" xfId="1228" xr:uid="{00000000-0005-0000-0000-0000370B0000}"/>
    <cellStyle name="Comma 6 10 3 2" xfId="2015" xr:uid="{00000000-0005-0000-0000-0000380B0000}"/>
    <cellStyle name="Comma 6 10 3 2 2" xfId="4259" xr:uid="{00000000-0005-0000-0000-0000390B0000}"/>
    <cellStyle name="Comma 6 10 3 2 2 2" xfId="8278" xr:uid="{EB249F98-1D1E-4B65-85AD-D2E3B0CBA170}"/>
    <cellStyle name="Comma 6 10 3 2 2 3" xfId="12217" xr:uid="{B39FA5CF-151E-442B-BD71-746CDECE9AD0}"/>
    <cellStyle name="Comma 6 10 3 2 3" xfId="6318" xr:uid="{1AECE211-5CA0-4C4B-949D-81D540940A32}"/>
    <cellStyle name="Comma 6 10 3 2 4" xfId="10257" xr:uid="{6C9C2E73-084B-4915-8A6D-CBC803F56552}"/>
    <cellStyle name="Comma 6 10 3 3" xfId="2739" xr:uid="{00000000-0005-0000-0000-00003A0B0000}"/>
    <cellStyle name="Comma 6 10 3 3 2" xfId="4983" xr:uid="{00000000-0005-0000-0000-00003B0B0000}"/>
    <cellStyle name="Comma 6 10 3 3 2 2" xfId="8931" xr:uid="{5DEAF81D-501F-4D44-834F-9D4252722D0D}"/>
    <cellStyle name="Comma 6 10 3 3 2 3" xfId="12870" xr:uid="{BACB6A88-C5F9-4138-9B8B-100759D98ADD}"/>
    <cellStyle name="Comma 6 10 3 3 3" xfId="6971" xr:uid="{F0A4C78B-7CEB-46A3-B78A-EEDBB3ED0867}"/>
    <cellStyle name="Comma 6 10 3 3 4" xfId="10910" xr:uid="{4B65635B-4377-48EA-B846-C9DDDF5D7AF1}"/>
    <cellStyle name="Comma 6 10 3 4" xfId="3473" xr:uid="{00000000-0005-0000-0000-00003C0B0000}"/>
    <cellStyle name="Comma 6 10 3 4 2" xfId="7625" xr:uid="{3E5D1FFD-4DBB-4ACC-8632-977D2F658DD0}"/>
    <cellStyle name="Comma 6 10 3 4 3" xfId="11564" xr:uid="{41FBE2AF-DE78-4DD3-96FB-672A1A4B05B8}"/>
    <cellStyle name="Comma 6 10 3 5" xfId="5665" xr:uid="{67A8410A-16C3-4016-8995-6B8D114FFC6B}"/>
    <cellStyle name="Comma 6 10 3 6" xfId="9604" xr:uid="{D2833AEC-597E-406F-AB8C-7BB5E49B5F92}"/>
    <cellStyle name="Comma 6 10 4" xfId="1443" xr:uid="{00000000-0005-0000-0000-00003D0B0000}"/>
    <cellStyle name="Comma 6 10 4 2" xfId="3687" xr:uid="{00000000-0005-0000-0000-00003E0B0000}"/>
    <cellStyle name="Comma 6 10 4 2 2" xfId="7829" xr:uid="{4FBF9D03-EAEA-465F-A299-CF1A03EA63F5}"/>
    <cellStyle name="Comma 6 10 4 2 3" xfId="11768" xr:uid="{A9DC5058-B085-422C-8473-1D83AB741F8C}"/>
    <cellStyle name="Comma 6 10 4 3" xfId="5869" xr:uid="{072FB445-AA70-46F0-9D21-6F149892EA8B}"/>
    <cellStyle name="Comma 6 10 4 4" xfId="9808" xr:uid="{121F2ABC-0F2E-4AB0-8FA7-ED1A72FEA3A7}"/>
    <cellStyle name="Comma 6 10 5" xfId="2229" xr:uid="{00000000-0005-0000-0000-00003F0B0000}"/>
    <cellStyle name="Comma 6 10 5 2" xfId="4473" xr:uid="{00000000-0005-0000-0000-0000400B0000}"/>
    <cellStyle name="Comma 6 10 5 2 2" xfId="8482" xr:uid="{B12EA2DE-7350-44B6-8B60-B0199E3886B4}"/>
    <cellStyle name="Comma 6 10 5 2 3" xfId="12421" xr:uid="{7DDC4929-F25F-4327-A4DB-26CEA87DA354}"/>
    <cellStyle name="Comma 6 10 5 3" xfId="6522" xr:uid="{D3F084E8-6968-4AD8-A42C-88A2FE3EC755}"/>
    <cellStyle name="Comma 6 10 5 4" xfId="10461" xr:uid="{25D7B466-1B15-464A-B954-4D900875EACA}"/>
    <cellStyle name="Comma 6 10 6" xfId="2953" xr:uid="{00000000-0005-0000-0000-0000410B0000}"/>
    <cellStyle name="Comma 6 10 6 2" xfId="7175" xr:uid="{91C61F46-9AA8-4ED3-B0F1-B109A900FD2F}"/>
    <cellStyle name="Comma 6 10 6 3" xfId="11114" xr:uid="{FA380186-D271-4D0F-B1DE-43A2D5C40278}"/>
    <cellStyle name="Comma 6 10 7" xfId="5216" xr:uid="{2EA58971-9A11-431E-80A8-56FA7075B6F5}"/>
    <cellStyle name="Comma 6 10 8" xfId="9155" xr:uid="{5533F52D-F106-4E47-B795-D5FF777DEB8D}"/>
    <cellStyle name="Comma 6 11" xfId="166" xr:uid="{00000000-0005-0000-0000-0000420B0000}"/>
    <cellStyle name="Comma 6 11 2" xfId="976" xr:uid="{00000000-0005-0000-0000-0000430B0000}"/>
    <cellStyle name="Comma 6 11 2 2" xfId="1764" xr:uid="{00000000-0005-0000-0000-0000440B0000}"/>
    <cellStyle name="Comma 6 11 2 2 2" xfId="4008" xr:uid="{00000000-0005-0000-0000-0000450B0000}"/>
    <cellStyle name="Comma 6 11 2 2 2 2" xfId="8035" xr:uid="{CD209B68-DA74-452E-9724-A277231576CD}"/>
    <cellStyle name="Comma 6 11 2 2 2 3" xfId="11974" xr:uid="{AE0B19E3-0C54-4905-A7A2-59ACE00D9952}"/>
    <cellStyle name="Comma 6 11 2 2 3" xfId="6075" xr:uid="{FC938D97-D589-4A5E-8FC2-2421689CB4C9}"/>
    <cellStyle name="Comma 6 11 2 2 4" xfId="10014" xr:uid="{1C3EE55F-EAC5-47CB-812A-204736F8FBC1}"/>
    <cellStyle name="Comma 6 11 2 3" xfId="2488" xr:uid="{00000000-0005-0000-0000-0000460B0000}"/>
    <cellStyle name="Comma 6 11 2 3 2" xfId="4732" xr:uid="{00000000-0005-0000-0000-0000470B0000}"/>
    <cellStyle name="Comma 6 11 2 3 2 2" xfId="8688" xr:uid="{42B78BAA-F44A-4F09-A6DE-392261A09F48}"/>
    <cellStyle name="Comma 6 11 2 3 2 3" xfId="12627" xr:uid="{ACC40B56-8ED4-4F20-AE7C-D5E218316CD4}"/>
    <cellStyle name="Comma 6 11 2 3 3" xfId="6728" xr:uid="{0121DF93-590D-4A7C-865C-594647EA1AA0}"/>
    <cellStyle name="Comma 6 11 2 3 4" xfId="10667" xr:uid="{31051B82-EA31-46D4-84F7-A0726E42A8BC}"/>
    <cellStyle name="Comma 6 11 2 4" xfId="3222" xr:uid="{00000000-0005-0000-0000-0000480B0000}"/>
    <cellStyle name="Comma 6 11 2 4 2" xfId="7382" xr:uid="{84BA54A8-4281-45E1-8611-D262E882A842}"/>
    <cellStyle name="Comma 6 11 2 4 3" xfId="11321" xr:uid="{EEA991F9-E18D-4ECA-81E1-C9D21D8A6A15}"/>
    <cellStyle name="Comma 6 11 2 5" xfId="5422" xr:uid="{3F1A51FF-4AA2-462C-99EE-25F71E5572EE}"/>
    <cellStyle name="Comma 6 11 2 6" xfId="9361" xr:uid="{31688B77-B3AB-485E-BB7C-465291929D27}"/>
    <cellStyle name="Comma 6 11 3" xfId="1229" xr:uid="{00000000-0005-0000-0000-0000490B0000}"/>
    <cellStyle name="Comma 6 11 3 2" xfId="2016" xr:uid="{00000000-0005-0000-0000-00004A0B0000}"/>
    <cellStyle name="Comma 6 11 3 2 2" xfId="4260" xr:uid="{00000000-0005-0000-0000-00004B0B0000}"/>
    <cellStyle name="Comma 6 11 3 2 2 2" xfId="8279" xr:uid="{2D929A3B-20D0-452F-BC31-15C8F0DEF79E}"/>
    <cellStyle name="Comma 6 11 3 2 2 3" xfId="12218" xr:uid="{DA042D85-2D1D-4EAB-B4C6-573E64E7AC64}"/>
    <cellStyle name="Comma 6 11 3 2 3" xfId="6319" xr:uid="{91F7290A-8F4D-4A9D-9032-C0E6BB4228EC}"/>
    <cellStyle name="Comma 6 11 3 2 4" xfId="10258" xr:uid="{E185A540-6F22-45D3-8FBF-280E70DE3D79}"/>
    <cellStyle name="Comma 6 11 3 3" xfId="2740" xr:uid="{00000000-0005-0000-0000-00004C0B0000}"/>
    <cellStyle name="Comma 6 11 3 3 2" xfId="4984" xr:uid="{00000000-0005-0000-0000-00004D0B0000}"/>
    <cellStyle name="Comma 6 11 3 3 2 2" xfId="8932" xr:uid="{EDFF8FE0-7746-4CA8-9D94-A725B5223569}"/>
    <cellStyle name="Comma 6 11 3 3 2 3" xfId="12871" xr:uid="{CCA016E9-B1C7-4F2F-AE75-1E5CCD744C08}"/>
    <cellStyle name="Comma 6 11 3 3 3" xfId="6972" xr:uid="{4BD7E439-E555-4386-B459-8A2E4F13119D}"/>
    <cellStyle name="Comma 6 11 3 3 4" xfId="10911" xr:uid="{92ACE609-D9CF-4ED5-96FC-9AB064570645}"/>
    <cellStyle name="Comma 6 11 3 4" xfId="3474" xr:uid="{00000000-0005-0000-0000-00004E0B0000}"/>
    <cellStyle name="Comma 6 11 3 4 2" xfId="7626" xr:uid="{BEED4C83-AB25-42F0-80FA-F7BCBAF7D34A}"/>
    <cellStyle name="Comma 6 11 3 4 3" xfId="11565" xr:uid="{E8F1AE03-7FC8-4721-A18C-12A9CEEF747F}"/>
    <cellStyle name="Comma 6 11 3 5" xfId="5666" xr:uid="{8BB47A84-5C61-49A3-9C29-D4DF4CB77F38}"/>
    <cellStyle name="Comma 6 11 3 6" xfId="9605" xr:uid="{5D336E05-26C4-470C-831D-A71E2FFC6715}"/>
    <cellStyle name="Comma 6 11 4" xfId="1444" xr:uid="{00000000-0005-0000-0000-00004F0B0000}"/>
    <cellStyle name="Comma 6 11 4 2" xfId="3688" xr:uid="{00000000-0005-0000-0000-0000500B0000}"/>
    <cellStyle name="Comma 6 11 4 2 2" xfId="7830" xr:uid="{1EF169D3-596E-4950-A5B0-61818D102EE1}"/>
    <cellStyle name="Comma 6 11 4 2 3" xfId="11769" xr:uid="{E31DF6FA-4C1A-474C-A5B3-E5957B143363}"/>
    <cellStyle name="Comma 6 11 4 3" xfId="5870" xr:uid="{DD86ABEB-89B0-41A0-88C1-BC6C57815EDC}"/>
    <cellStyle name="Comma 6 11 4 4" xfId="9809" xr:uid="{3A9AC96A-430F-408B-B5ED-BD310AFA5073}"/>
    <cellStyle name="Comma 6 11 5" xfId="2230" xr:uid="{00000000-0005-0000-0000-0000510B0000}"/>
    <cellStyle name="Comma 6 11 5 2" xfId="4474" xr:uid="{00000000-0005-0000-0000-0000520B0000}"/>
    <cellStyle name="Comma 6 11 5 2 2" xfId="8483" xr:uid="{65A3779E-3D96-43D6-B404-8118920E675C}"/>
    <cellStyle name="Comma 6 11 5 2 3" xfId="12422" xr:uid="{3CC764E7-76B3-4C71-915C-10648E29BDD9}"/>
    <cellStyle name="Comma 6 11 5 3" xfId="6523" xr:uid="{3386ED3C-F812-4D3A-A741-E868570A0119}"/>
    <cellStyle name="Comma 6 11 5 4" xfId="10462" xr:uid="{B253C1DD-F434-4C4D-B532-47C934D4C629}"/>
    <cellStyle name="Comma 6 11 6" xfId="2954" xr:uid="{00000000-0005-0000-0000-0000530B0000}"/>
    <cellStyle name="Comma 6 11 6 2" xfId="7176" xr:uid="{D17BC3E6-75ED-4402-95A2-B1E476F1419E}"/>
    <cellStyle name="Comma 6 11 6 3" xfId="11115" xr:uid="{514C0D83-30F8-46D8-B2F0-779BAD03C298}"/>
    <cellStyle name="Comma 6 11 7" xfId="5217" xr:uid="{7C564F07-F0EF-4A92-8000-5FDB25B19118}"/>
    <cellStyle name="Comma 6 11 8" xfId="9156" xr:uid="{D3D25C8D-476F-4CA9-8818-CA85625F2669}"/>
    <cellStyle name="Comma 6 12" xfId="167" xr:uid="{00000000-0005-0000-0000-0000540B0000}"/>
    <cellStyle name="Comma 6 12 2" xfId="977" xr:uid="{00000000-0005-0000-0000-0000550B0000}"/>
    <cellStyle name="Comma 6 12 2 2" xfId="1765" xr:uid="{00000000-0005-0000-0000-0000560B0000}"/>
    <cellStyle name="Comma 6 12 2 2 2" xfId="4009" xr:uid="{00000000-0005-0000-0000-0000570B0000}"/>
    <cellStyle name="Comma 6 12 2 2 2 2" xfId="8036" xr:uid="{5035EB34-5F99-4E1C-A929-2CBDC9C94DA3}"/>
    <cellStyle name="Comma 6 12 2 2 2 3" xfId="11975" xr:uid="{22D5C5F5-BCF8-4A44-B3BF-C3FF1914293C}"/>
    <cellStyle name="Comma 6 12 2 2 3" xfId="6076" xr:uid="{62BDC189-69F1-45D6-8C96-DABECAA7F98B}"/>
    <cellStyle name="Comma 6 12 2 2 4" xfId="10015" xr:uid="{14AA9929-A2CF-4987-BC50-2EDFCA3FFB83}"/>
    <cellStyle name="Comma 6 12 2 3" xfId="2489" xr:uid="{00000000-0005-0000-0000-0000580B0000}"/>
    <cellStyle name="Comma 6 12 2 3 2" xfId="4733" xr:uid="{00000000-0005-0000-0000-0000590B0000}"/>
    <cellStyle name="Comma 6 12 2 3 2 2" xfId="8689" xr:uid="{AFEE7897-02F9-4260-BF59-987BBF64B5B2}"/>
    <cellStyle name="Comma 6 12 2 3 2 3" xfId="12628" xr:uid="{06554673-D2E0-4A7A-9AEA-E48C11CD3D16}"/>
    <cellStyle name="Comma 6 12 2 3 3" xfId="6729" xr:uid="{9A575ECF-86D2-435B-8D31-A249122EFAA2}"/>
    <cellStyle name="Comma 6 12 2 3 4" xfId="10668" xr:uid="{FF6ACDB4-3062-46B6-8809-806867E2C509}"/>
    <cellStyle name="Comma 6 12 2 4" xfId="3223" xr:uid="{00000000-0005-0000-0000-00005A0B0000}"/>
    <cellStyle name="Comma 6 12 2 4 2" xfId="7383" xr:uid="{480613AD-8865-4263-957D-4C594F46F0A2}"/>
    <cellStyle name="Comma 6 12 2 4 3" xfId="11322" xr:uid="{C1F87A53-6B64-4773-8469-F43C1A47ACC3}"/>
    <cellStyle name="Comma 6 12 2 5" xfId="5423" xr:uid="{41170C4B-1681-4436-BDA0-82A8F2F4B391}"/>
    <cellStyle name="Comma 6 12 2 6" xfId="9362" xr:uid="{8FAE626D-CE04-486A-80CF-F39F5E6C2E87}"/>
    <cellStyle name="Comma 6 12 3" xfId="1230" xr:uid="{00000000-0005-0000-0000-00005B0B0000}"/>
    <cellStyle name="Comma 6 12 3 2" xfId="2017" xr:uid="{00000000-0005-0000-0000-00005C0B0000}"/>
    <cellStyle name="Comma 6 12 3 2 2" xfId="4261" xr:uid="{00000000-0005-0000-0000-00005D0B0000}"/>
    <cellStyle name="Comma 6 12 3 2 2 2" xfId="8280" xr:uid="{FE0C5B38-CCF9-443C-9102-B332F1664F82}"/>
    <cellStyle name="Comma 6 12 3 2 2 3" xfId="12219" xr:uid="{C617170D-8B64-49E6-8CCE-49370F5435D3}"/>
    <cellStyle name="Comma 6 12 3 2 3" xfId="6320" xr:uid="{4264D498-BB4F-44DD-A37A-D23C267E77E3}"/>
    <cellStyle name="Comma 6 12 3 2 4" xfId="10259" xr:uid="{D83EA516-9D3F-47D8-B952-B16989C978F3}"/>
    <cellStyle name="Comma 6 12 3 3" xfId="2741" xr:uid="{00000000-0005-0000-0000-00005E0B0000}"/>
    <cellStyle name="Comma 6 12 3 3 2" xfId="4985" xr:uid="{00000000-0005-0000-0000-00005F0B0000}"/>
    <cellStyle name="Comma 6 12 3 3 2 2" xfId="8933" xr:uid="{6B8494B1-5074-482C-8F7B-4130EC4B7D79}"/>
    <cellStyle name="Comma 6 12 3 3 2 3" xfId="12872" xr:uid="{16BFF92A-6C3F-4331-A7D2-856592483581}"/>
    <cellStyle name="Comma 6 12 3 3 3" xfId="6973" xr:uid="{28314EA2-DA9C-4B96-82F5-F61F9552B689}"/>
    <cellStyle name="Comma 6 12 3 3 4" xfId="10912" xr:uid="{CCD7FE8C-65DA-4822-9408-615AC374B102}"/>
    <cellStyle name="Comma 6 12 3 4" xfId="3475" xr:uid="{00000000-0005-0000-0000-0000600B0000}"/>
    <cellStyle name="Comma 6 12 3 4 2" xfId="7627" xr:uid="{DA19BADB-8F05-4011-BA8C-F59DCDD157B5}"/>
    <cellStyle name="Comma 6 12 3 4 3" xfId="11566" xr:uid="{82ECD270-4F0B-4A1C-A421-9E11B1014602}"/>
    <cellStyle name="Comma 6 12 3 5" xfId="5667" xr:uid="{01E04892-C3F8-41C8-B4EA-E2CA4A6B7119}"/>
    <cellStyle name="Comma 6 12 3 6" xfId="9606" xr:uid="{E62BA835-49D9-483B-B8F3-4325C8E9178E}"/>
    <cellStyle name="Comma 6 12 4" xfId="1445" xr:uid="{00000000-0005-0000-0000-0000610B0000}"/>
    <cellStyle name="Comma 6 12 4 2" xfId="3689" xr:uid="{00000000-0005-0000-0000-0000620B0000}"/>
    <cellStyle name="Comma 6 12 4 2 2" xfId="7831" xr:uid="{F20BED85-99A3-42B5-84E5-9D586E507B50}"/>
    <cellStyle name="Comma 6 12 4 2 3" xfId="11770" xr:uid="{7D252590-7A71-4F5B-8ADB-3B4AA84E5F1B}"/>
    <cellStyle name="Comma 6 12 4 3" xfId="5871" xr:uid="{E50A297E-8485-4284-8F17-4785AA255E54}"/>
    <cellStyle name="Comma 6 12 4 4" xfId="9810" xr:uid="{4F98E69E-952E-4227-9FC3-BB37A6DFCAC5}"/>
    <cellStyle name="Comma 6 12 5" xfId="2231" xr:uid="{00000000-0005-0000-0000-0000630B0000}"/>
    <cellStyle name="Comma 6 12 5 2" xfId="4475" xr:uid="{00000000-0005-0000-0000-0000640B0000}"/>
    <cellStyle name="Comma 6 12 5 2 2" xfId="8484" xr:uid="{4ABB8E4E-318C-4FD0-9E33-65999A54CA55}"/>
    <cellStyle name="Comma 6 12 5 2 3" xfId="12423" xr:uid="{DEF0A123-D16A-4D63-BDDB-857FE344EE4E}"/>
    <cellStyle name="Comma 6 12 5 3" xfId="6524" xr:uid="{50996269-84A1-4AD1-B89E-67DB40AFE7EE}"/>
    <cellStyle name="Comma 6 12 5 4" xfId="10463" xr:uid="{1F17449D-E6DD-4976-B0A1-F60651A31454}"/>
    <cellStyle name="Comma 6 12 6" xfId="2955" xr:uid="{00000000-0005-0000-0000-0000650B0000}"/>
    <cellStyle name="Comma 6 12 6 2" xfId="7177" xr:uid="{1FE2C2E3-C124-42CC-BADE-4300D05A38F8}"/>
    <cellStyle name="Comma 6 12 6 3" xfId="11116" xr:uid="{B0B81892-38F9-4CC0-8CBD-FF7475E542C0}"/>
    <cellStyle name="Comma 6 12 7" xfId="5218" xr:uid="{E36E936D-5C58-4647-93B6-7EB0EFBED0FE}"/>
    <cellStyle name="Comma 6 12 8" xfId="9157" xr:uid="{4C4C75B0-4733-444B-ADF7-1731379828B6}"/>
    <cellStyle name="Comma 6 13" xfId="168" xr:uid="{00000000-0005-0000-0000-0000660B0000}"/>
    <cellStyle name="Comma 6 13 2" xfId="978" xr:uid="{00000000-0005-0000-0000-0000670B0000}"/>
    <cellStyle name="Comma 6 13 2 2" xfId="1766" xr:uid="{00000000-0005-0000-0000-0000680B0000}"/>
    <cellStyle name="Comma 6 13 2 2 2" xfId="4010" xr:uid="{00000000-0005-0000-0000-0000690B0000}"/>
    <cellStyle name="Comma 6 13 2 2 2 2" xfId="8037" xr:uid="{F1CA1DE8-AA9B-4F80-A945-4D6892EFA097}"/>
    <cellStyle name="Comma 6 13 2 2 2 3" xfId="11976" xr:uid="{16659865-5065-4B8B-B34B-D52D28E126B4}"/>
    <cellStyle name="Comma 6 13 2 2 3" xfId="6077" xr:uid="{4A3E6315-0BEA-4105-B305-3A4671763384}"/>
    <cellStyle name="Comma 6 13 2 2 4" xfId="10016" xr:uid="{984569FD-F851-430D-9938-E0C8DBC5684C}"/>
    <cellStyle name="Comma 6 13 2 3" xfId="2490" xr:uid="{00000000-0005-0000-0000-00006A0B0000}"/>
    <cellStyle name="Comma 6 13 2 3 2" xfId="4734" xr:uid="{00000000-0005-0000-0000-00006B0B0000}"/>
    <cellStyle name="Comma 6 13 2 3 2 2" xfId="8690" xr:uid="{9875EE68-408B-465D-92CF-08D26A502C2B}"/>
    <cellStyle name="Comma 6 13 2 3 2 3" xfId="12629" xr:uid="{55013E0F-7AA3-4E4A-B7D6-B21D7ECD05D9}"/>
    <cellStyle name="Comma 6 13 2 3 3" xfId="6730" xr:uid="{1D1D678A-69BD-4500-9059-BF96A6F2B02C}"/>
    <cellStyle name="Comma 6 13 2 3 4" xfId="10669" xr:uid="{1A2571A8-B3C7-431C-BC7B-3EBBDC3E5303}"/>
    <cellStyle name="Comma 6 13 2 4" xfId="3224" xr:uid="{00000000-0005-0000-0000-00006C0B0000}"/>
    <cellStyle name="Comma 6 13 2 4 2" xfId="7384" xr:uid="{6AD5ECD5-88A5-4157-9272-2BF4781BCE16}"/>
    <cellStyle name="Comma 6 13 2 4 3" xfId="11323" xr:uid="{88F4E107-9D0B-44C7-9DA7-4A787E1287DD}"/>
    <cellStyle name="Comma 6 13 2 5" xfId="5424" xr:uid="{8BD07100-FAB9-4EAB-A470-9E9687320794}"/>
    <cellStyle name="Comma 6 13 2 6" xfId="9363" xr:uid="{A778EAE4-9ABF-4704-A57D-56D173F57224}"/>
    <cellStyle name="Comma 6 13 3" xfId="1231" xr:uid="{00000000-0005-0000-0000-00006D0B0000}"/>
    <cellStyle name="Comma 6 13 3 2" xfId="2018" xr:uid="{00000000-0005-0000-0000-00006E0B0000}"/>
    <cellStyle name="Comma 6 13 3 2 2" xfId="4262" xr:uid="{00000000-0005-0000-0000-00006F0B0000}"/>
    <cellStyle name="Comma 6 13 3 2 2 2" xfId="8281" xr:uid="{5D99A871-5F92-4C33-AE5C-7961869C0ABC}"/>
    <cellStyle name="Comma 6 13 3 2 2 3" xfId="12220" xr:uid="{0B2F02E9-FCE8-4E88-861F-2EBCB399D8F0}"/>
    <cellStyle name="Comma 6 13 3 2 3" xfId="6321" xr:uid="{5FFD9CEB-0CB2-4D2B-88C5-4E6E370B40E8}"/>
    <cellStyle name="Comma 6 13 3 2 4" xfId="10260" xr:uid="{47E3CE15-219F-4039-A5F9-693E860BF905}"/>
    <cellStyle name="Comma 6 13 3 3" xfId="2742" xr:uid="{00000000-0005-0000-0000-0000700B0000}"/>
    <cellStyle name="Comma 6 13 3 3 2" xfId="4986" xr:uid="{00000000-0005-0000-0000-0000710B0000}"/>
    <cellStyle name="Comma 6 13 3 3 2 2" xfId="8934" xr:uid="{4E5F1B47-5123-47AA-998E-F5805FB218E0}"/>
    <cellStyle name="Comma 6 13 3 3 2 3" xfId="12873" xr:uid="{936AF927-FC56-429C-A0D3-8C8CD62688A0}"/>
    <cellStyle name="Comma 6 13 3 3 3" xfId="6974" xr:uid="{730F7E28-66B3-4120-87DA-4706E485B71E}"/>
    <cellStyle name="Comma 6 13 3 3 4" xfId="10913" xr:uid="{062207C2-D02B-42F4-893F-190ED40FE536}"/>
    <cellStyle name="Comma 6 13 3 4" xfId="3476" xr:uid="{00000000-0005-0000-0000-0000720B0000}"/>
    <cellStyle name="Comma 6 13 3 4 2" xfId="7628" xr:uid="{F00B0161-9984-4676-A360-28823E7C9D08}"/>
    <cellStyle name="Comma 6 13 3 4 3" xfId="11567" xr:uid="{1B6D52FF-B752-4801-B875-000B3340E07E}"/>
    <cellStyle name="Comma 6 13 3 5" xfId="5668" xr:uid="{2635519E-D5C4-41FE-9991-B3CF32B7726B}"/>
    <cellStyle name="Comma 6 13 3 6" xfId="9607" xr:uid="{EBA8D75C-2DA5-4271-B808-57BF223D3F8F}"/>
    <cellStyle name="Comma 6 13 4" xfId="1446" xr:uid="{00000000-0005-0000-0000-0000730B0000}"/>
    <cellStyle name="Comma 6 13 4 2" xfId="3690" xr:uid="{00000000-0005-0000-0000-0000740B0000}"/>
    <cellStyle name="Comma 6 13 4 2 2" xfId="7832" xr:uid="{E861E0E2-0E7F-47E2-B39F-DB349584FB34}"/>
    <cellStyle name="Comma 6 13 4 2 3" xfId="11771" xr:uid="{E90B391F-087F-4F23-B417-BD4D563C92CB}"/>
    <cellStyle name="Comma 6 13 4 3" xfId="5872" xr:uid="{6B9B9F15-E8C9-4DA9-9DCD-B6C1F8DF413B}"/>
    <cellStyle name="Comma 6 13 4 4" xfId="9811" xr:uid="{157086D2-F83E-41F0-A3AB-BCC33BDC6C35}"/>
    <cellStyle name="Comma 6 13 5" xfId="2232" xr:uid="{00000000-0005-0000-0000-0000750B0000}"/>
    <cellStyle name="Comma 6 13 5 2" xfId="4476" xr:uid="{00000000-0005-0000-0000-0000760B0000}"/>
    <cellStyle name="Comma 6 13 5 2 2" xfId="8485" xr:uid="{10161552-36CA-4BC6-9A13-278460AC7083}"/>
    <cellStyle name="Comma 6 13 5 2 3" xfId="12424" xr:uid="{EE1D72C8-C249-491B-829D-29F9274FE5CE}"/>
    <cellStyle name="Comma 6 13 5 3" xfId="6525" xr:uid="{B3B2AE3A-8F28-4ADF-892B-FB1B0DF931D8}"/>
    <cellStyle name="Comma 6 13 5 4" xfId="10464" xr:uid="{AD9207AE-1A96-4291-A1D5-4AEEA098A6C8}"/>
    <cellStyle name="Comma 6 13 6" xfId="2956" xr:uid="{00000000-0005-0000-0000-0000770B0000}"/>
    <cellStyle name="Comma 6 13 6 2" xfId="7178" xr:uid="{58B35714-1788-45BF-855A-DA41E6618042}"/>
    <cellStyle name="Comma 6 13 6 3" xfId="11117" xr:uid="{2C2BC718-EC46-4487-95CA-AEC2C39A89AD}"/>
    <cellStyle name="Comma 6 13 7" xfId="5219" xr:uid="{012608D8-1A51-47F5-A813-3B8B4E9989AB}"/>
    <cellStyle name="Comma 6 13 8" xfId="9158" xr:uid="{5A520F6D-07FB-449A-BD10-9A19ECE9EBCA}"/>
    <cellStyle name="Comma 6 14" xfId="169" xr:uid="{00000000-0005-0000-0000-0000780B0000}"/>
    <cellStyle name="Comma 6 14 2" xfId="979" xr:uid="{00000000-0005-0000-0000-0000790B0000}"/>
    <cellStyle name="Comma 6 14 2 2" xfId="1767" xr:uid="{00000000-0005-0000-0000-00007A0B0000}"/>
    <cellStyle name="Comma 6 14 2 2 2" xfId="4011" xr:uid="{00000000-0005-0000-0000-00007B0B0000}"/>
    <cellStyle name="Comma 6 14 2 2 2 2" xfId="8038" xr:uid="{777D3841-8FF7-48FA-AB0D-5450AF58332C}"/>
    <cellStyle name="Comma 6 14 2 2 2 3" xfId="11977" xr:uid="{92C30E13-8EE1-4884-8BEF-F7E3B6D3D251}"/>
    <cellStyle name="Comma 6 14 2 2 3" xfId="6078" xr:uid="{ACD9E6D3-5288-4D08-A4B7-9AFE39B5ACF8}"/>
    <cellStyle name="Comma 6 14 2 2 4" xfId="10017" xr:uid="{8FD3C9A9-C0A8-400C-ADCC-DEE8443A0D75}"/>
    <cellStyle name="Comma 6 14 2 3" xfId="2491" xr:uid="{00000000-0005-0000-0000-00007C0B0000}"/>
    <cellStyle name="Comma 6 14 2 3 2" xfId="4735" xr:uid="{00000000-0005-0000-0000-00007D0B0000}"/>
    <cellStyle name="Comma 6 14 2 3 2 2" xfId="8691" xr:uid="{1F523F8A-7E0A-4C33-929E-25E0ADE41A14}"/>
    <cellStyle name="Comma 6 14 2 3 2 3" xfId="12630" xr:uid="{01E2218B-3905-4391-96BB-0A40BA8CEBF8}"/>
    <cellStyle name="Comma 6 14 2 3 3" xfId="6731" xr:uid="{9DEA3DD8-E7FE-45B4-ACA1-7008C0D0C2AB}"/>
    <cellStyle name="Comma 6 14 2 3 4" xfId="10670" xr:uid="{533616F6-DE9F-4F20-AAA8-2A8F6BF50503}"/>
    <cellStyle name="Comma 6 14 2 4" xfId="3225" xr:uid="{00000000-0005-0000-0000-00007E0B0000}"/>
    <cellStyle name="Comma 6 14 2 4 2" xfId="7385" xr:uid="{6954F043-E50B-4764-BB58-AB2DCE858EC0}"/>
    <cellStyle name="Comma 6 14 2 4 3" xfId="11324" xr:uid="{2DBD6C2F-ECDB-4306-A9E5-58321F4067C8}"/>
    <cellStyle name="Comma 6 14 2 5" xfId="5425" xr:uid="{984655E1-E940-482D-9F07-49FFEEB813D3}"/>
    <cellStyle name="Comma 6 14 2 6" xfId="9364" xr:uid="{E5BC1EE8-C66E-40AE-B514-D6C3FFD171FB}"/>
    <cellStyle name="Comma 6 14 3" xfId="1232" xr:uid="{00000000-0005-0000-0000-00007F0B0000}"/>
    <cellStyle name="Comma 6 14 3 2" xfId="2019" xr:uid="{00000000-0005-0000-0000-0000800B0000}"/>
    <cellStyle name="Comma 6 14 3 2 2" xfId="4263" xr:uid="{00000000-0005-0000-0000-0000810B0000}"/>
    <cellStyle name="Comma 6 14 3 2 2 2" xfId="8282" xr:uid="{7B4CD848-B754-48E7-8DD5-1F3BA93DF7E6}"/>
    <cellStyle name="Comma 6 14 3 2 2 3" xfId="12221" xr:uid="{22FF4F1C-24B7-4607-A2CF-8413FD9177E6}"/>
    <cellStyle name="Comma 6 14 3 2 3" xfId="6322" xr:uid="{74DA54A2-127C-411C-BC76-424DAAB52118}"/>
    <cellStyle name="Comma 6 14 3 2 4" xfId="10261" xr:uid="{D3A54F48-F6EB-4EA4-95D1-32DD517F0899}"/>
    <cellStyle name="Comma 6 14 3 3" xfId="2743" xr:uid="{00000000-0005-0000-0000-0000820B0000}"/>
    <cellStyle name="Comma 6 14 3 3 2" xfId="4987" xr:uid="{00000000-0005-0000-0000-0000830B0000}"/>
    <cellStyle name="Comma 6 14 3 3 2 2" xfId="8935" xr:uid="{0C086236-CEF7-4779-A17B-DC752D98FA1D}"/>
    <cellStyle name="Comma 6 14 3 3 2 3" xfId="12874" xr:uid="{D575F357-07FF-4FA2-A48B-72735F4B80C1}"/>
    <cellStyle name="Comma 6 14 3 3 3" xfId="6975" xr:uid="{54CC44AC-67B0-4787-9AB8-4408835CAAA6}"/>
    <cellStyle name="Comma 6 14 3 3 4" xfId="10914" xr:uid="{5A4587E6-1F6E-4CD7-857E-9EFD737E0C49}"/>
    <cellStyle name="Comma 6 14 3 4" xfId="3477" xr:uid="{00000000-0005-0000-0000-0000840B0000}"/>
    <cellStyle name="Comma 6 14 3 4 2" xfId="7629" xr:uid="{13826E68-A4B5-4F9C-B621-F6CC0E2C0426}"/>
    <cellStyle name="Comma 6 14 3 4 3" xfId="11568" xr:uid="{D6571D41-A267-4FC8-8FF3-5B5DF24A2277}"/>
    <cellStyle name="Comma 6 14 3 5" xfId="5669" xr:uid="{C917F253-6E44-4D57-A21F-35B159A300E8}"/>
    <cellStyle name="Comma 6 14 3 6" xfId="9608" xr:uid="{9922C388-4022-40B4-8E3A-86333AB2A231}"/>
    <cellStyle name="Comma 6 14 4" xfId="1447" xr:uid="{00000000-0005-0000-0000-0000850B0000}"/>
    <cellStyle name="Comma 6 14 4 2" xfId="3691" xr:uid="{00000000-0005-0000-0000-0000860B0000}"/>
    <cellStyle name="Comma 6 14 4 2 2" xfId="7833" xr:uid="{AAFE94B1-C14E-4F5A-B0EE-3A085800678D}"/>
    <cellStyle name="Comma 6 14 4 2 3" xfId="11772" xr:uid="{72786BBD-4E33-437E-A9FC-D4A271FDCC40}"/>
    <cellStyle name="Comma 6 14 4 3" xfId="5873" xr:uid="{3A0F443A-3978-4100-8914-300638D461A0}"/>
    <cellStyle name="Comma 6 14 4 4" xfId="9812" xr:uid="{8F684E85-C548-46E2-813E-A6452193375E}"/>
    <cellStyle name="Comma 6 14 5" xfId="2233" xr:uid="{00000000-0005-0000-0000-0000870B0000}"/>
    <cellStyle name="Comma 6 14 5 2" xfId="4477" xr:uid="{00000000-0005-0000-0000-0000880B0000}"/>
    <cellStyle name="Comma 6 14 5 2 2" xfId="8486" xr:uid="{87939A6D-0B7B-4B5D-8A3A-DC69CBE8FB6D}"/>
    <cellStyle name="Comma 6 14 5 2 3" xfId="12425" xr:uid="{B0CEF9D9-9FCB-4C78-BFE1-BABFD18E70CC}"/>
    <cellStyle name="Comma 6 14 5 3" xfId="6526" xr:uid="{8535EA94-E485-4037-B103-DF76DD475EBF}"/>
    <cellStyle name="Comma 6 14 5 4" xfId="10465" xr:uid="{81CB5ECC-C3F8-45F6-B9B1-DA41DA96CB0D}"/>
    <cellStyle name="Comma 6 14 6" xfId="2957" xr:uid="{00000000-0005-0000-0000-0000890B0000}"/>
    <cellStyle name="Comma 6 14 6 2" xfId="7179" xr:uid="{7EBD6356-5C9D-4B31-B667-49E6FF3F6179}"/>
    <cellStyle name="Comma 6 14 6 3" xfId="11118" xr:uid="{2AC6491F-BF8D-49BD-A59A-666FF1C31EC3}"/>
    <cellStyle name="Comma 6 14 7" xfId="5220" xr:uid="{37F28F1B-8757-424A-AE9D-E398204A8C1B}"/>
    <cellStyle name="Comma 6 14 8" xfId="9159" xr:uid="{B204B946-BE34-44DF-A5B7-EAC207724912}"/>
    <cellStyle name="Comma 6 15" xfId="170" xr:uid="{00000000-0005-0000-0000-00008A0B0000}"/>
    <cellStyle name="Comma 6 15 2" xfId="980" xr:uid="{00000000-0005-0000-0000-00008B0B0000}"/>
    <cellStyle name="Comma 6 15 2 2" xfId="1768" xr:uid="{00000000-0005-0000-0000-00008C0B0000}"/>
    <cellStyle name="Comma 6 15 2 2 2" xfId="4012" xr:uid="{00000000-0005-0000-0000-00008D0B0000}"/>
    <cellStyle name="Comma 6 15 2 2 2 2" xfId="8039" xr:uid="{F0B0C2A2-002E-426A-9BB8-7C0C75DD4064}"/>
    <cellStyle name="Comma 6 15 2 2 2 3" xfId="11978" xr:uid="{E28A91BD-5BF5-43DA-8186-8726D25FCB31}"/>
    <cellStyle name="Comma 6 15 2 2 3" xfId="6079" xr:uid="{D0B7218D-9969-4AE4-852B-457BF5F810E3}"/>
    <cellStyle name="Comma 6 15 2 2 4" xfId="10018" xr:uid="{428EE3E5-D37C-44BB-8479-B5C169940576}"/>
    <cellStyle name="Comma 6 15 2 3" xfId="2492" xr:uid="{00000000-0005-0000-0000-00008E0B0000}"/>
    <cellStyle name="Comma 6 15 2 3 2" xfId="4736" xr:uid="{00000000-0005-0000-0000-00008F0B0000}"/>
    <cellStyle name="Comma 6 15 2 3 2 2" xfId="8692" xr:uid="{A78D975E-60BA-4D6F-B4E0-7F170B227A56}"/>
    <cellStyle name="Comma 6 15 2 3 2 3" xfId="12631" xr:uid="{2118350C-61A7-4AA8-88DC-3CFE50D14017}"/>
    <cellStyle name="Comma 6 15 2 3 3" xfId="6732" xr:uid="{BAFABB9D-487C-42E8-B36A-2913EA56DECE}"/>
    <cellStyle name="Comma 6 15 2 3 4" xfId="10671" xr:uid="{E543E0FB-2F9C-42B2-9D97-6500A43244F5}"/>
    <cellStyle name="Comma 6 15 2 4" xfId="3226" xr:uid="{00000000-0005-0000-0000-0000900B0000}"/>
    <cellStyle name="Comma 6 15 2 4 2" xfId="7386" xr:uid="{046B9C80-7257-451C-8B67-188AC5193C1E}"/>
    <cellStyle name="Comma 6 15 2 4 3" xfId="11325" xr:uid="{2D5B9B4C-8A56-40D5-8BCA-035C14945D27}"/>
    <cellStyle name="Comma 6 15 2 5" xfId="5426" xr:uid="{837D4DFE-AC02-4489-933D-722267EEA776}"/>
    <cellStyle name="Comma 6 15 2 6" xfId="9365" xr:uid="{AA9B106D-0CCC-47B0-8194-A232EC792807}"/>
    <cellStyle name="Comma 6 15 3" xfId="1233" xr:uid="{00000000-0005-0000-0000-0000910B0000}"/>
    <cellStyle name="Comma 6 15 3 2" xfId="2020" xr:uid="{00000000-0005-0000-0000-0000920B0000}"/>
    <cellStyle name="Comma 6 15 3 2 2" xfId="4264" xr:uid="{00000000-0005-0000-0000-0000930B0000}"/>
    <cellStyle name="Comma 6 15 3 2 2 2" xfId="8283" xr:uid="{D28A78B8-8096-4AF8-B4EE-3C99A97A0969}"/>
    <cellStyle name="Comma 6 15 3 2 2 3" xfId="12222" xr:uid="{A8390D7B-9EA6-435D-8B08-A87DD4A27C46}"/>
    <cellStyle name="Comma 6 15 3 2 3" xfId="6323" xr:uid="{4C330274-4981-4010-BE52-124A96124526}"/>
    <cellStyle name="Comma 6 15 3 2 4" xfId="10262" xr:uid="{FA140ACA-984A-4CD7-BC27-B9B7C312FECD}"/>
    <cellStyle name="Comma 6 15 3 3" xfId="2744" xr:uid="{00000000-0005-0000-0000-0000940B0000}"/>
    <cellStyle name="Comma 6 15 3 3 2" xfId="4988" xr:uid="{00000000-0005-0000-0000-0000950B0000}"/>
    <cellStyle name="Comma 6 15 3 3 2 2" xfId="8936" xr:uid="{0DAB3B66-125C-4067-B712-65722A62F820}"/>
    <cellStyle name="Comma 6 15 3 3 2 3" xfId="12875" xr:uid="{926A7DDF-0029-4356-9485-F7E32F2BD313}"/>
    <cellStyle name="Comma 6 15 3 3 3" xfId="6976" xr:uid="{69C8AF5A-9A92-4CD7-A3B4-B02074173105}"/>
    <cellStyle name="Comma 6 15 3 3 4" xfId="10915" xr:uid="{12B6220C-EE8C-420C-9223-ECD1A9BE8545}"/>
    <cellStyle name="Comma 6 15 3 4" xfId="3478" xr:uid="{00000000-0005-0000-0000-0000960B0000}"/>
    <cellStyle name="Comma 6 15 3 4 2" xfId="7630" xr:uid="{005B963E-E810-400B-A50F-94132F58CFFB}"/>
    <cellStyle name="Comma 6 15 3 4 3" xfId="11569" xr:uid="{E09840DC-B586-4B68-9FD8-1130B1E5BD1D}"/>
    <cellStyle name="Comma 6 15 3 5" xfId="5670" xr:uid="{44085BF0-FF83-4540-AF09-8CDE41CA8698}"/>
    <cellStyle name="Comma 6 15 3 6" xfId="9609" xr:uid="{96C62FF1-7464-45C2-A5BA-D0BDFC00172E}"/>
    <cellStyle name="Comma 6 15 4" xfId="1448" xr:uid="{00000000-0005-0000-0000-0000970B0000}"/>
    <cellStyle name="Comma 6 15 4 2" xfId="3692" xr:uid="{00000000-0005-0000-0000-0000980B0000}"/>
    <cellStyle name="Comma 6 15 4 2 2" xfId="7834" xr:uid="{FF583EC1-E07F-4DF9-8941-44432994102F}"/>
    <cellStyle name="Comma 6 15 4 2 3" xfId="11773" xr:uid="{2244781E-25E6-42AB-9342-5EA4E8E4558C}"/>
    <cellStyle name="Comma 6 15 4 3" xfId="5874" xr:uid="{F818BCA1-377C-462F-AA94-348DB4E3FDEF}"/>
    <cellStyle name="Comma 6 15 4 4" xfId="9813" xr:uid="{309DA7AE-4AED-4FEF-AD1E-2F7B382CB1A9}"/>
    <cellStyle name="Comma 6 15 5" xfId="2234" xr:uid="{00000000-0005-0000-0000-0000990B0000}"/>
    <cellStyle name="Comma 6 15 5 2" xfId="4478" xr:uid="{00000000-0005-0000-0000-00009A0B0000}"/>
    <cellStyle name="Comma 6 15 5 2 2" xfId="8487" xr:uid="{442EEB77-64E8-4C97-B51A-50F0D5BD0A94}"/>
    <cellStyle name="Comma 6 15 5 2 3" xfId="12426" xr:uid="{1AD08EE9-F07B-48D8-88A8-C3D8E839362F}"/>
    <cellStyle name="Comma 6 15 5 3" xfId="6527" xr:uid="{F9E4DE72-BF30-4AC0-BE2E-DB00A8873B74}"/>
    <cellStyle name="Comma 6 15 5 4" xfId="10466" xr:uid="{E2FDB9FB-FD8D-4965-AC33-891AD9F38F12}"/>
    <cellStyle name="Comma 6 15 6" xfId="2958" xr:uid="{00000000-0005-0000-0000-00009B0B0000}"/>
    <cellStyle name="Comma 6 15 6 2" xfId="7180" xr:uid="{FBEB5B3F-197C-49C6-B0A6-65D00F6585AC}"/>
    <cellStyle name="Comma 6 15 6 3" xfId="11119" xr:uid="{6E4BE28C-732B-4BF4-9F63-31D449F3BA6A}"/>
    <cellStyle name="Comma 6 15 7" xfId="5221" xr:uid="{99337F46-C812-4E47-B3D0-B52584C43113}"/>
    <cellStyle name="Comma 6 15 8" xfId="9160" xr:uid="{B1BE0F77-4583-4ECF-8878-072BE45B1FF0}"/>
    <cellStyle name="Comma 6 16" xfId="171" xr:uid="{00000000-0005-0000-0000-00009C0B0000}"/>
    <cellStyle name="Comma 6 16 2" xfId="981" xr:uid="{00000000-0005-0000-0000-00009D0B0000}"/>
    <cellStyle name="Comma 6 16 2 2" xfId="1769" xr:uid="{00000000-0005-0000-0000-00009E0B0000}"/>
    <cellStyle name="Comma 6 16 2 2 2" xfId="4013" xr:uid="{00000000-0005-0000-0000-00009F0B0000}"/>
    <cellStyle name="Comma 6 16 2 2 2 2" xfId="8040" xr:uid="{0EE5EEF8-FCF7-422E-9BC1-F25090ED4369}"/>
    <cellStyle name="Comma 6 16 2 2 2 3" xfId="11979" xr:uid="{03C8BF22-6E35-443D-88D6-1816ECC72FEF}"/>
    <cellStyle name="Comma 6 16 2 2 3" xfId="6080" xr:uid="{B4C2027B-5495-4237-8BA7-8E87F225A615}"/>
    <cellStyle name="Comma 6 16 2 2 4" xfId="10019" xr:uid="{0FA3150D-D235-4B0B-A5B7-D4BAE326066D}"/>
    <cellStyle name="Comma 6 16 2 3" xfId="2493" xr:uid="{00000000-0005-0000-0000-0000A00B0000}"/>
    <cellStyle name="Comma 6 16 2 3 2" xfId="4737" xr:uid="{00000000-0005-0000-0000-0000A10B0000}"/>
    <cellStyle name="Comma 6 16 2 3 2 2" xfId="8693" xr:uid="{65813909-74E0-4E9E-B951-2AEC023F2F8D}"/>
    <cellStyle name="Comma 6 16 2 3 2 3" xfId="12632" xr:uid="{4F9B7782-2B12-4DF3-91EA-2C2AC751DDE3}"/>
    <cellStyle name="Comma 6 16 2 3 3" xfId="6733" xr:uid="{DB89D95F-298F-4CB1-9FC1-38F3798BE540}"/>
    <cellStyle name="Comma 6 16 2 3 4" xfId="10672" xr:uid="{E5393E0C-7BED-4462-9E8A-B43E53537561}"/>
    <cellStyle name="Comma 6 16 2 4" xfId="3227" xr:uid="{00000000-0005-0000-0000-0000A20B0000}"/>
    <cellStyle name="Comma 6 16 2 4 2" xfId="7387" xr:uid="{87288AAD-AC73-4E31-A174-412D3A08A510}"/>
    <cellStyle name="Comma 6 16 2 4 3" xfId="11326" xr:uid="{34FBB9E0-DBAE-4894-B982-03B816FB1CFA}"/>
    <cellStyle name="Comma 6 16 2 5" xfId="5427" xr:uid="{1FA6D1F5-3CFC-419F-A23B-94D09EF2F60D}"/>
    <cellStyle name="Comma 6 16 2 6" xfId="9366" xr:uid="{27993D96-86D0-4505-8A6C-44CA1AB1D2D3}"/>
    <cellStyle name="Comma 6 16 3" xfId="1234" xr:uid="{00000000-0005-0000-0000-0000A30B0000}"/>
    <cellStyle name="Comma 6 16 3 2" xfId="2021" xr:uid="{00000000-0005-0000-0000-0000A40B0000}"/>
    <cellStyle name="Comma 6 16 3 2 2" xfId="4265" xr:uid="{00000000-0005-0000-0000-0000A50B0000}"/>
    <cellStyle name="Comma 6 16 3 2 2 2" xfId="8284" xr:uid="{250BF918-8F72-4F6D-BDB2-1F0654FEDB00}"/>
    <cellStyle name="Comma 6 16 3 2 2 3" xfId="12223" xr:uid="{5271AFE3-6977-4B19-A672-AC17FAA02894}"/>
    <cellStyle name="Comma 6 16 3 2 3" xfId="6324" xr:uid="{98B82D7F-2513-4AD3-9161-FC4E15EFB4D1}"/>
    <cellStyle name="Comma 6 16 3 2 4" xfId="10263" xr:uid="{ECDC1A01-5BC0-489F-BE08-D559CC028D72}"/>
    <cellStyle name="Comma 6 16 3 3" xfId="2745" xr:uid="{00000000-0005-0000-0000-0000A60B0000}"/>
    <cellStyle name="Comma 6 16 3 3 2" xfId="4989" xr:uid="{00000000-0005-0000-0000-0000A70B0000}"/>
    <cellStyle name="Comma 6 16 3 3 2 2" xfId="8937" xr:uid="{0530D875-B342-4F40-AC69-F0293E4FDBEF}"/>
    <cellStyle name="Comma 6 16 3 3 2 3" xfId="12876" xr:uid="{04725071-E85C-4A32-8273-821533B08CBF}"/>
    <cellStyle name="Comma 6 16 3 3 3" xfId="6977" xr:uid="{215ABD2A-C88D-4957-A111-6FC4232F96B9}"/>
    <cellStyle name="Comma 6 16 3 3 4" xfId="10916" xr:uid="{15703F2B-3AC9-4451-B4F8-CC032EE0C882}"/>
    <cellStyle name="Comma 6 16 3 4" xfId="3479" xr:uid="{00000000-0005-0000-0000-0000A80B0000}"/>
    <cellStyle name="Comma 6 16 3 4 2" xfId="7631" xr:uid="{B1EC39B4-6A83-4754-828E-5751980333A3}"/>
    <cellStyle name="Comma 6 16 3 4 3" xfId="11570" xr:uid="{143ED8DC-E65E-4DFA-9AE5-FC42D9142AD0}"/>
    <cellStyle name="Comma 6 16 3 5" xfId="5671" xr:uid="{CF482BB4-0B69-41CA-BC6A-73C6B5389340}"/>
    <cellStyle name="Comma 6 16 3 6" xfId="9610" xr:uid="{B6F8C09D-B575-43C6-9C42-FAFD790B595C}"/>
    <cellStyle name="Comma 6 16 4" xfId="1449" xr:uid="{00000000-0005-0000-0000-0000A90B0000}"/>
    <cellStyle name="Comma 6 16 4 2" xfId="3693" xr:uid="{00000000-0005-0000-0000-0000AA0B0000}"/>
    <cellStyle name="Comma 6 16 4 2 2" xfId="7835" xr:uid="{0F02CF8A-72CE-435B-9D8C-DB9788882ED8}"/>
    <cellStyle name="Comma 6 16 4 2 3" xfId="11774" xr:uid="{C9420E80-148B-4BEA-9BB1-D8FB49882A4D}"/>
    <cellStyle name="Comma 6 16 4 3" xfId="5875" xr:uid="{05EE1798-14D1-4375-9BEF-65DC96267BCF}"/>
    <cellStyle name="Comma 6 16 4 4" xfId="9814" xr:uid="{8A8CB9A4-4B52-4CE8-B7AB-F915C9B7FBBD}"/>
    <cellStyle name="Comma 6 16 5" xfId="2235" xr:uid="{00000000-0005-0000-0000-0000AB0B0000}"/>
    <cellStyle name="Comma 6 16 5 2" xfId="4479" xr:uid="{00000000-0005-0000-0000-0000AC0B0000}"/>
    <cellStyle name="Comma 6 16 5 2 2" xfId="8488" xr:uid="{074C6742-9D8D-40EA-9E1C-8021DC154053}"/>
    <cellStyle name="Comma 6 16 5 2 3" xfId="12427" xr:uid="{F9EEC8E1-6AF9-4596-94BD-B23F06BACCCD}"/>
    <cellStyle name="Comma 6 16 5 3" xfId="6528" xr:uid="{35E5EB50-50D2-49CA-A5A8-E6AF0DF2A973}"/>
    <cellStyle name="Comma 6 16 5 4" xfId="10467" xr:uid="{A1BE8277-B6C9-495A-9F8E-8477A5133EFA}"/>
    <cellStyle name="Comma 6 16 6" xfId="2959" xr:uid="{00000000-0005-0000-0000-0000AD0B0000}"/>
    <cellStyle name="Comma 6 16 6 2" xfId="7181" xr:uid="{3364E3A8-5719-4A8D-9037-83A045422688}"/>
    <cellStyle name="Comma 6 16 6 3" xfId="11120" xr:uid="{5FC40459-F8D3-4795-AA58-69FF83D2B91F}"/>
    <cellStyle name="Comma 6 16 7" xfId="5222" xr:uid="{13CA9F4E-F27C-4D26-B868-CE4DAE827156}"/>
    <cellStyle name="Comma 6 16 8" xfId="9161" xr:uid="{38079AF2-1C44-4820-80AA-73BF64EFB41D}"/>
    <cellStyle name="Comma 6 17" xfId="172" xr:uid="{00000000-0005-0000-0000-0000AE0B0000}"/>
    <cellStyle name="Comma 6 17 2" xfId="982" xr:uid="{00000000-0005-0000-0000-0000AF0B0000}"/>
    <cellStyle name="Comma 6 17 2 2" xfId="1770" xr:uid="{00000000-0005-0000-0000-0000B00B0000}"/>
    <cellStyle name="Comma 6 17 2 2 2" xfId="4014" xr:uid="{00000000-0005-0000-0000-0000B10B0000}"/>
    <cellStyle name="Comma 6 17 2 2 2 2" xfId="8041" xr:uid="{E7AAEBA8-6523-45C6-9EA8-43E20A4AE4B3}"/>
    <cellStyle name="Comma 6 17 2 2 2 3" xfId="11980" xr:uid="{590742D7-8EB7-41E7-85DC-CF88A87FDD1A}"/>
    <cellStyle name="Comma 6 17 2 2 3" xfId="6081" xr:uid="{1832B4CA-1AE8-4903-BF5A-CCBE9B4823D8}"/>
    <cellStyle name="Comma 6 17 2 2 4" xfId="10020" xr:uid="{34E58D52-0B16-46BF-8EB8-82FADA6DE223}"/>
    <cellStyle name="Comma 6 17 2 3" xfId="2494" xr:uid="{00000000-0005-0000-0000-0000B20B0000}"/>
    <cellStyle name="Comma 6 17 2 3 2" xfId="4738" xr:uid="{00000000-0005-0000-0000-0000B30B0000}"/>
    <cellStyle name="Comma 6 17 2 3 2 2" xfId="8694" xr:uid="{7C0883ED-AF0D-4D39-9A39-2C49FE7466EE}"/>
    <cellStyle name="Comma 6 17 2 3 2 3" xfId="12633" xr:uid="{81ABEB2B-749A-4A18-AE0E-8EF7E5005FE0}"/>
    <cellStyle name="Comma 6 17 2 3 3" xfId="6734" xr:uid="{A6BCE175-598D-4E0C-AD1C-30C03540D707}"/>
    <cellStyle name="Comma 6 17 2 3 4" xfId="10673" xr:uid="{04CDDAA2-F4E4-49DB-BFAF-D9DEBD7EF688}"/>
    <cellStyle name="Comma 6 17 2 4" xfId="3228" xr:uid="{00000000-0005-0000-0000-0000B40B0000}"/>
    <cellStyle name="Comma 6 17 2 4 2" xfId="7388" xr:uid="{4B2DAECF-C111-4C86-B2E3-CD9EDA73915C}"/>
    <cellStyle name="Comma 6 17 2 4 3" xfId="11327" xr:uid="{7C28714B-D797-4AE8-BF3E-105F6FBD25B2}"/>
    <cellStyle name="Comma 6 17 2 5" xfId="5428" xr:uid="{8C79E56A-D07E-44EA-BBFA-4184E6F6BAF5}"/>
    <cellStyle name="Comma 6 17 2 6" xfId="9367" xr:uid="{CA254D39-0B66-4D47-AF3A-BA40ED3B86A4}"/>
    <cellStyle name="Comma 6 17 3" xfId="1235" xr:uid="{00000000-0005-0000-0000-0000B50B0000}"/>
    <cellStyle name="Comma 6 17 3 2" xfId="2022" xr:uid="{00000000-0005-0000-0000-0000B60B0000}"/>
    <cellStyle name="Comma 6 17 3 2 2" xfId="4266" xr:uid="{00000000-0005-0000-0000-0000B70B0000}"/>
    <cellStyle name="Comma 6 17 3 2 2 2" xfId="8285" xr:uid="{CF6D0BCB-DAA9-4A5B-9443-3D6C3EF75FF9}"/>
    <cellStyle name="Comma 6 17 3 2 2 3" xfId="12224" xr:uid="{605E0041-87E4-48AE-BC40-A785930CC347}"/>
    <cellStyle name="Comma 6 17 3 2 3" xfId="6325" xr:uid="{AA940650-A52A-4001-A53C-46E7381115CE}"/>
    <cellStyle name="Comma 6 17 3 2 4" xfId="10264" xr:uid="{F8605047-B2C5-4364-945D-5F14F403C17D}"/>
    <cellStyle name="Comma 6 17 3 3" xfId="2746" xr:uid="{00000000-0005-0000-0000-0000B80B0000}"/>
    <cellStyle name="Comma 6 17 3 3 2" xfId="4990" xr:uid="{00000000-0005-0000-0000-0000B90B0000}"/>
    <cellStyle name="Comma 6 17 3 3 2 2" xfId="8938" xr:uid="{1313095E-7DF3-4BA9-A90F-7217ED17304A}"/>
    <cellStyle name="Comma 6 17 3 3 2 3" xfId="12877" xr:uid="{8C757B90-86CB-4FCB-9B83-EE5B03463D10}"/>
    <cellStyle name="Comma 6 17 3 3 3" xfId="6978" xr:uid="{882D48EC-8CC7-41DA-B08A-9F0678388F4D}"/>
    <cellStyle name="Comma 6 17 3 3 4" xfId="10917" xr:uid="{26920302-6E6D-4F6B-9156-3138965AF50A}"/>
    <cellStyle name="Comma 6 17 3 4" xfId="3480" xr:uid="{00000000-0005-0000-0000-0000BA0B0000}"/>
    <cellStyle name="Comma 6 17 3 4 2" xfId="7632" xr:uid="{646B475C-A903-4F68-966C-227184D32CC6}"/>
    <cellStyle name="Comma 6 17 3 4 3" xfId="11571" xr:uid="{F55D0808-464C-49DE-9816-778FC370DAB3}"/>
    <cellStyle name="Comma 6 17 3 5" xfId="5672" xr:uid="{4BEB74FF-1843-4403-9455-AEFDD2FC4065}"/>
    <cellStyle name="Comma 6 17 3 6" xfId="9611" xr:uid="{1431DDFA-57BD-45C5-A22C-B75A3C7B274D}"/>
    <cellStyle name="Comma 6 17 4" xfId="1450" xr:uid="{00000000-0005-0000-0000-0000BB0B0000}"/>
    <cellStyle name="Comma 6 17 4 2" xfId="3694" xr:uid="{00000000-0005-0000-0000-0000BC0B0000}"/>
    <cellStyle name="Comma 6 17 4 2 2" xfId="7836" xr:uid="{EB0540CB-9D44-4BEB-AF2E-EC34D226B681}"/>
    <cellStyle name="Comma 6 17 4 2 3" xfId="11775" xr:uid="{FC71CB30-18B6-487E-BDC7-32621AF742B2}"/>
    <cellStyle name="Comma 6 17 4 3" xfId="5876" xr:uid="{524B8547-2918-4FBD-A2A8-21C50CF26AF0}"/>
    <cellStyle name="Comma 6 17 4 4" xfId="9815" xr:uid="{58BE6347-B61F-4E39-93F2-07541CDE4B9C}"/>
    <cellStyle name="Comma 6 17 5" xfId="2236" xr:uid="{00000000-0005-0000-0000-0000BD0B0000}"/>
    <cellStyle name="Comma 6 17 5 2" xfId="4480" xr:uid="{00000000-0005-0000-0000-0000BE0B0000}"/>
    <cellStyle name="Comma 6 17 5 2 2" xfId="8489" xr:uid="{2040862D-BB52-4AD3-9A8D-3F4CB4D0BF41}"/>
    <cellStyle name="Comma 6 17 5 2 3" xfId="12428" xr:uid="{AA8108E3-A909-4D5D-B2BB-2989CB985914}"/>
    <cellStyle name="Comma 6 17 5 3" xfId="6529" xr:uid="{D91CD720-C4A4-4B40-A983-BC8E59A41DE8}"/>
    <cellStyle name="Comma 6 17 5 4" xfId="10468" xr:uid="{545A44C3-2BAD-40B0-A462-314A7F8F39B8}"/>
    <cellStyle name="Comma 6 17 6" xfId="2960" xr:uid="{00000000-0005-0000-0000-0000BF0B0000}"/>
    <cellStyle name="Comma 6 17 6 2" xfId="7182" xr:uid="{B8ED8CE7-22A5-424C-8E01-2458C4320CEF}"/>
    <cellStyle name="Comma 6 17 6 3" xfId="11121" xr:uid="{FE1DB8B8-9236-4051-B119-317F7F86C314}"/>
    <cellStyle name="Comma 6 17 7" xfId="5223" xr:uid="{01326947-F7E9-4836-842F-70063B03FBF6}"/>
    <cellStyle name="Comma 6 17 8" xfId="9162" xr:uid="{B826CE1A-5EA8-4C0C-BD9F-66160E73FAF7}"/>
    <cellStyle name="Comma 6 18" xfId="173" xr:uid="{00000000-0005-0000-0000-0000C00B0000}"/>
    <cellStyle name="Comma 6 18 2" xfId="983" xr:uid="{00000000-0005-0000-0000-0000C10B0000}"/>
    <cellStyle name="Comma 6 18 2 2" xfId="1771" xr:uid="{00000000-0005-0000-0000-0000C20B0000}"/>
    <cellStyle name="Comma 6 18 2 2 2" xfId="4015" xr:uid="{00000000-0005-0000-0000-0000C30B0000}"/>
    <cellStyle name="Comma 6 18 2 2 2 2" xfId="8042" xr:uid="{59A1454E-B7FC-4300-ACFA-64E1E4321938}"/>
    <cellStyle name="Comma 6 18 2 2 2 3" xfId="11981" xr:uid="{D35AF206-DB09-41EC-BD47-AADC4BD80736}"/>
    <cellStyle name="Comma 6 18 2 2 3" xfId="6082" xr:uid="{E860778E-2617-4122-9BB1-830F5E55F2AC}"/>
    <cellStyle name="Comma 6 18 2 2 4" xfId="10021" xr:uid="{ED1F2EBD-53A7-47ED-84C8-89C54B1DA48C}"/>
    <cellStyle name="Comma 6 18 2 3" xfId="2495" xr:uid="{00000000-0005-0000-0000-0000C40B0000}"/>
    <cellStyle name="Comma 6 18 2 3 2" xfId="4739" xr:uid="{00000000-0005-0000-0000-0000C50B0000}"/>
    <cellStyle name="Comma 6 18 2 3 2 2" xfId="8695" xr:uid="{01833222-1212-4011-B935-EB9113572ADB}"/>
    <cellStyle name="Comma 6 18 2 3 2 3" xfId="12634" xr:uid="{6326DE05-FC70-4C00-9034-3E6B53464BD2}"/>
    <cellStyle name="Comma 6 18 2 3 3" xfId="6735" xr:uid="{D5763ADC-F156-4896-A87C-6E6F9CDCBD86}"/>
    <cellStyle name="Comma 6 18 2 3 4" xfId="10674" xr:uid="{0CCF3A7D-8E18-42DD-99FF-10F9BCF74630}"/>
    <cellStyle name="Comma 6 18 2 4" xfId="3229" xr:uid="{00000000-0005-0000-0000-0000C60B0000}"/>
    <cellStyle name="Comma 6 18 2 4 2" xfId="7389" xr:uid="{7641F79E-8DDF-4AAA-A531-0F1BB4CCBC2C}"/>
    <cellStyle name="Comma 6 18 2 4 3" xfId="11328" xr:uid="{099A008E-78C9-44E9-BA6C-0072A0AE0D89}"/>
    <cellStyle name="Comma 6 18 2 5" xfId="5429" xr:uid="{B4F6561F-6618-40C3-B97A-EA5C87FB7BF4}"/>
    <cellStyle name="Comma 6 18 2 6" xfId="9368" xr:uid="{A95F2BFF-0BC8-4FCC-A1BD-ED3BC2BB9002}"/>
    <cellStyle name="Comma 6 18 3" xfId="1236" xr:uid="{00000000-0005-0000-0000-0000C70B0000}"/>
    <cellStyle name="Comma 6 18 3 2" xfId="2023" xr:uid="{00000000-0005-0000-0000-0000C80B0000}"/>
    <cellStyle name="Comma 6 18 3 2 2" xfId="4267" xr:uid="{00000000-0005-0000-0000-0000C90B0000}"/>
    <cellStyle name="Comma 6 18 3 2 2 2" xfId="8286" xr:uid="{82E51AC0-2285-4812-9373-B5344A14016A}"/>
    <cellStyle name="Comma 6 18 3 2 2 3" xfId="12225" xr:uid="{5A5D87E7-BC5F-4E91-A5FA-411729AA5217}"/>
    <cellStyle name="Comma 6 18 3 2 3" xfId="6326" xr:uid="{F7F2DD0F-538F-4BF9-B42B-976B9161509E}"/>
    <cellStyle name="Comma 6 18 3 2 4" xfId="10265" xr:uid="{66749DC0-7886-4E85-803B-7A7FC566745E}"/>
    <cellStyle name="Comma 6 18 3 3" xfId="2747" xr:uid="{00000000-0005-0000-0000-0000CA0B0000}"/>
    <cellStyle name="Comma 6 18 3 3 2" xfId="4991" xr:uid="{00000000-0005-0000-0000-0000CB0B0000}"/>
    <cellStyle name="Comma 6 18 3 3 2 2" xfId="8939" xr:uid="{6FDD671D-1FFD-47FD-84C4-9B2DB7A24268}"/>
    <cellStyle name="Comma 6 18 3 3 2 3" xfId="12878" xr:uid="{C30A26CC-6D8B-4682-9AE7-A3CB101744FB}"/>
    <cellStyle name="Comma 6 18 3 3 3" xfId="6979" xr:uid="{8B23DA85-54FC-430D-B021-5D3F73982BD2}"/>
    <cellStyle name="Comma 6 18 3 3 4" xfId="10918" xr:uid="{65972801-DCC4-4963-8F9D-EAC88CB3D809}"/>
    <cellStyle name="Comma 6 18 3 4" xfId="3481" xr:uid="{00000000-0005-0000-0000-0000CC0B0000}"/>
    <cellStyle name="Comma 6 18 3 4 2" xfId="7633" xr:uid="{42CC2BB3-DAF7-4644-AC60-E78FAB2D358F}"/>
    <cellStyle name="Comma 6 18 3 4 3" xfId="11572" xr:uid="{E80E9DC0-6DFF-4FDF-A256-968997767EEC}"/>
    <cellStyle name="Comma 6 18 3 5" xfId="5673" xr:uid="{D4952F2C-A37C-4831-B34B-DA57FFFA3F27}"/>
    <cellStyle name="Comma 6 18 3 6" xfId="9612" xr:uid="{9EDB0C19-90D0-4B38-9837-21D057633323}"/>
    <cellStyle name="Comma 6 18 4" xfId="1451" xr:uid="{00000000-0005-0000-0000-0000CD0B0000}"/>
    <cellStyle name="Comma 6 18 4 2" xfId="3695" xr:uid="{00000000-0005-0000-0000-0000CE0B0000}"/>
    <cellStyle name="Comma 6 18 4 2 2" xfId="7837" xr:uid="{9C30AA83-15F5-4CD0-B086-F3F8F1171DD0}"/>
    <cellStyle name="Comma 6 18 4 2 3" xfId="11776" xr:uid="{D99C2FFE-09A9-4BBA-8796-72A748727007}"/>
    <cellStyle name="Comma 6 18 4 3" xfId="5877" xr:uid="{98050A96-0221-47C2-85BA-FEE64D94929A}"/>
    <cellStyle name="Comma 6 18 4 4" xfId="9816" xr:uid="{41E3F58F-3935-4242-BA28-6D7AA7D936D3}"/>
    <cellStyle name="Comma 6 18 5" xfId="2237" xr:uid="{00000000-0005-0000-0000-0000CF0B0000}"/>
    <cellStyle name="Comma 6 18 5 2" xfId="4481" xr:uid="{00000000-0005-0000-0000-0000D00B0000}"/>
    <cellStyle name="Comma 6 18 5 2 2" xfId="8490" xr:uid="{1B94FADD-5114-454D-A04E-26130C02D534}"/>
    <cellStyle name="Comma 6 18 5 2 3" xfId="12429" xr:uid="{8DF9E5DD-B3AD-41A4-ABD0-3F5A6E7916F5}"/>
    <cellStyle name="Comma 6 18 5 3" xfId="6530" xr:uid="{2B7880D4-E7BE-4BFF-990A-B086C72C63F2}"/>
    <cellStyle name="Comma 6 18 5 4" xfId="10469" xr:uid="{BB1D2E33-74CC-4AC3-84F9-2329B844918F}"/>
    <cellStyle name="Comma 6 18 6" xfId="2961" xr:uid="{00000000-0005-0000-0000-0000D10B0000}"/>
    <cellStyle name="Comma 6 18 6 2" xfId="7183" xr:uid="{9CF75341-7C2B-496C-863C-479566BC8D67}"/>
    <cellStyle name="Comma 6 18 6 3" xfId="11122" xr:uid="{08528769-5F44-4C98-8A87-15D38D652DE4}"/>
    <cellStyle name="Comma 6 18 7" xfId="5224" xr:uid="{9C08B494-042F-4840-90AD-B0E2B6313081}"/>
    <cellStyle name="Comma 6 18 8" xfId="9163" xr:uid="{7569B38A-B9AE-43B0-A676-E35241BB6641}"/>
    <cellStyle name="Comma 6 19" xfId="174" xr:uid="{00000000-0005-0000-0000-0000D20B0000}"/>
    <cellStyle name="Comma 6 19 2" xfId="984" xr:uid="{00000000-0005-0000-0000-0000D30B0000}"/>
    <cellStyle name="Comma 6 19 2 2" xfId="1772" xr:uid="{00000000-0005-0000-0000-0000D40B0000}"/>
    <cellStyle name="Comma 6 19 2 2 2" xfId="4016" xr:uid="{00000000-0005-0000-0000-0000D50B0000}"/>
    <cellStyle name="Comma 6 19 2 2 2 2" xfId="8043" xr:uid="{A652A65D-5C08-48DC-A17A-2FA5FE1DF3B7}"/>
    <cellStyle name="Comma 6 19 2 2 2 3" xfId="11982" xr:uid="{BC4C6B97-84C1-407D-90D4-6C9C1C7AA078}"/>
    <cellStyle name="Comma 6 19 2 2 3" xfId="6083" xr:uid="{FDEF8214-14CA-46E1-8628-4C23FB1B6C37}"/>
    <cellStyle name="Comma 6 19 2 2 4" xfId="10022" xr:uid="{68EDD61F-250B-4B5A-A09B-3BE15FD76960}"/>
    <cellStyle name="Comma 6 19 2 3" xfId="2496" xr:uid="{00000000-0005-0000-0000-0000D60B0000}"/>
    <cellStyle name="Comma 6 19 2 3 2" xfId="4740" xr:uid="{00000000-0005-0000-0000-0000D70B0000}"/>
    <cellStyle name="Comma 6 19 2 3 2 2" xfId="8696" xr:uid="{E62B49FE-3D8B-4C57-BBB4-E737CC1B9DA0}"/>
    <cellStyle name="Comma 6 19 2 3 2 3" xfId="12635" xr:uid="{489CF84A-561E-4A9E-85D9-9224922821CF}"/>
    <cellStyle name="Comma 6 19 2 3 3" xfId="6736" xr:uid="{63FF3971-E61D-4856-9BC9-BE20D71E33DB}"/>
    <cellStyle name="Comma 6 19 2 3 4" xfId="10675" xr:uid="{34792E2A-DD3A-4623-8845-28C3C918A9AE}"/>
    <cellStyle name="Comma 6 19 2 4" xfId="3230" xr:uid="{00000000-0005-0000-0000-0000D80B0000}"/>
    <cellStyle name="Comma 6 19 2 4 2" xfId="7390" xr:uid="{EF9748E7-5575-4F09-BAD3-14EC11E45058}"/>
    <cellStyle name="Comma 6 19 2 4 3" xfId="11329" xr:uid="{23F18706-8BA6-4C52-834A-BD049D451BEC}"/>
    <cellStyle name="Comma 6 19 2 5" xfId="5430" xr:uid="{D47DD65C-C453-4D96-A1F7-0C81E2533BBC}"/>
    <cellStyle name="Comma 6 19 2 6" xfId="9369" xr:uid="{36D0B0C9-2CA3-4C81-A840-899A69F7FCB3}"/>
    <cellStyle name="Comma 6 19 3" xfId="1237" xr:uid="{00000000-0005-0000-0000-0000D90B0000}"/>
    <cellStyle name="Comma 6 19 3 2" xfId="2024" xr:uid="{00000000-0005-0000-0000-0000DA0B0000}"/>
    <cellStyle name="Comma 6 19 3 2 2" xfId="4268" xr:uid="{00000000-0005-0000-0000-0000DB0B0000}"/>
    <cellStyle name="Comma 6 19 3 2 2 2" xfId="8287" xr:uid="{7B6A9EEC-30B7-4B04-AFE8-80787C119BFB}"/>
    <cellStyle name="Comma 6 19 3 2 2 3" xfId="12226" xr:uid="{267B8D5B-E9F8-48A2-B8A6-A16396D0E45B}"/>
    <cellStyle name="Comma 6 19 3 2 3" xfId="6327" xr:uid="{A1A40FF6-F3FF-4051-B21E-477B06A6B5F0}"/>
    <cellStyle name="Comma 6 19 3 2 4" xfId="10266" xr:uid="{F570EFF4-CB6D-471C-9979-E345497E854D}"/>
    <cellStyle name="Comma 6 19 3 3" xfId="2748" xr:uid="{00000000-0005-0000-0000-0000DC0B0000}"/>
    <cellStyle name="Comma 6 19 3 3 2" xfId="4992" xr:uid="{00000000-0005-0000-0000-0000DD0B0000}"/>
    <cellStyle name="Comma 6 19 3 3 2 2" xfId="8940" xr:uid="{E3D3CD6C-F8CE-4908-8AC3-B82336FCA759}"/>
    <cellStyle name="Comma 6 19 3 3 2 3" xfId="12879" xr:uid="{C6EF0581-2DDD-4BDB-8376-5BEED5CB3EDC}"/>
    <cellStyle name="Comma 6 19 3 3 3" xfId="6980" xr:uid="{CD927335-19EF-4B1D-8243-061CB6DC099F}"/>
    <cellStyle name="Comma 6 19 3 3 4" xfId="10919" xr:uid="{E3F62A7D-7F4F-498A-800B-4C2DB784DE4D}"/>
    <cellStyle name="Comma 6 19 3 4" xfId="3482" xr:uid="{00000000-0005-0000-0000-0000DE0B0000}"/>
    <cellStyle name="Comma 6 19 3 4 2" xfId="7634" xr:uid="{C6596F84-5D91-4A9C-9E09-FC487B094C51}"/>
    <cellStyle name="Comma 6 19 3 4 3" xfId="11573" xr:uid="{810E8C59-3753-4EA6-A6A2-FD3B084BA47E}"/>
    <cellStyle name="Comma 6 19 3 5" xfId="5674" xr:uid="{98818014-DE01-47E7-A543-A4BA47085029}"/>
    <cellStyle name="Comma 6 19 3 6" xfId="9613" xr:uid="{FAF420E5-4570-4569-B725-593134CA78F0}"/>
    <cellStyle name="Comma 6 19 4" xfId="1452" xr:uid="{00000000-0005-0000-0000-0000DF0B0000}"/>
    <cellStyle name="Comma 6 19 4 2" xfId="3696" xr:uid="{00000000-0005-0000-0000-0000E00B0000}"/>
    <cellStyle name="Comma 6 19 4 2 2" xfId="7838" xr:uid="{22F5DA98-E13A-41B2-A3D5-519109056BED}"/>
    <cellStyle name="Comma 6 19 4 2 3" xfId="11777" xr:uid="{C70D3C5A-1FF7-4FA6-85C5-87FA6D92BDC3}"/>
    <cellStyle name="Comma 6 19 4 3" xfId="5878" xr:uid="{06F4B976-FFEB-4190-BF6B-B830FA0945BB}"/>
    <cellStyle name="Comma 6 19 4 4" xfId="9817" xr:uid="{4DD956E8-10E3-4D53-9768-AFCD73DBADEA}"/>
    <cellStyle name="Comma 6 19 5" xfId="2238" xr:uid="{00000000-0005-0000-0000-0000E10B0000}"/>
    <cellStyle name="Comma 6 19 5 2" xfId="4482" xr:uid="{00000000-0005-0000-0000-0000E20B0000}"/>
    <cellStyle name="Comma 6 19 5 2 2" xfId="8491" xr:uid="{32826AD1-4C4D-472F-AFB3-0CB8744526A1}"/>
    <cellStyle name="Comma 6 19 5 2 3" xfId="12430" xr:uid="{64D4F619-3BB3-4180-B2EF-F807B49F1FD5}"/>
    <cellStyle name="Comma 6 19 5 3" xfId="6531" xr:uid="{3F8866A5-51A0-4047-833A-B88EA114FE92}"/>
    <cellStyle name="Comma 6 19 5 4" xfId="10470" xr:uid="{E98DA442-7D05-4AC4-89AD-28927128EF4A}"/>
    <cellStyle name="Comma 6 19 6" xfId="2962" xr:uid="{00000000-0005-0000-0000-0000E30B0000}"/>
    <cellStyle name="Comma 6 19 6 2" xfId="7184" xr:uid="{6EA441A4-EE1B-4F1B-8D98-AB0002BECD41}"/>
    <cellStyle name="Comma 6 19 6 3" xfId="11123" xr:uid="{DCAFB618-6C10-43FF-8784-0EAF01CC44EF}"/>
    <cellStyle name="Comma 6 19 7" xfId="5225" xr:uid="{DF9EE34F-E33C-4C8F-AED7-57339B9B0230}"/>
    <cellStyle name="Comma 6 19 8" xfId="9164" xr:uid="{9A5E1847-1B33-4781-96A0-9D78AF77ECC6}"/>
    <cellStyle name="Comma 6 2" xfId="175" xr:uid="{00000000-0005-0000-0000-0000E40B0000}"/>
    <cellStyle name="Comma 6 2 2" xfId="985" xr:uid="{00000000-0005-0000-0000-0000E50B0000}"/>
    <cellStyle name="Comma 6 2 2 2" xfId="1773" xr:uid="{00000000-0005-0000-0000-0000E60B0000}"/>
    <cellStyle name="Comma 6 2 2 2 2" xfId="4017" xr:uid="{00000000-0005-0000-0000-0000E70B0000}"/>
    <cellStyle name="Comma 6 2 2 2 2 2" xfId="8044" xr:uid="{C0937461-7CA1-4A49-A553-05DC6AE3221B}"/>
    <cellStyle name="Comma 6 2 2 2 2 3" xfId="11983" xr:uid="{D2B46068-6532-4B84-A72A-086F7DEA5519}"/>
    <cellStyle name="Comma 6 2 2 2 3" xfId="6084" xr:uid="{B240238F-924A-468A-A5D3-1158CEA550CB}"/>
    <cellStyle name="Comma 6 2 2 2 4" xfId="10023" xr:uid="{038DC45E-5DC8-4E1D-92E9-11330C411635}"/>
    <cellStyle name="Comma 6 2 2 3" xfId="2497" xr:uid="{00000000-0005-0000-0000-0000E80B0000}"/>
    <cellStyle name="Comma 6 2 2 3 2" xfId="4741" xr:uid="{00000000-0005-0000-0000-0000E90B0000}"/>
    <cellStyle name="Comma 6 2 2 3 2 2" xfId="8697" xr:uid="{76E58888-196B-4B89-8CF3-15ABD50552AF}"/>
    <cellStyle name="Comma 6 2 2 3 2 3" xfId="12636" xr:uid="{1F8E3720-FC67-4129-B3A3-BC53E941EB28}"/>
    <cellStyle name="Comma 6 2 2 3 3" xfId="6737" xr:uid="{4160F2D2-E811-4579-A671-41FB82CB3361}"/>
    <cellStyle name="Comma 6 2 2 3 4" xfId="10676" xr:uid="{1D06BB8D-DAA2-4BDD-9EAE-3CA9D4280F46}"/>
    <cellStyle name="Comma 6 2 2 4" xfId="3231" xr:uid="{00000000-0005-0000-0000-0000EA0B0000}"/>
    <cellStyle name="Comma 6 2 2 4 2" xfId="7391" xr:uid="{7B32A27A-FAFE-477E-900C-31E61270CF53}"/>
    <cellStyle name="Comma 6 2 2 4 3" xfId="11330" xr:uid="{F0828454-8EAF-4222-91FD-D89C81E48D25}"/>
    <cellStyle name="Comma 6 2 2 5" xfId="5431" xr:uid="{B0F1597F-A4E5-4339-A867-606B83C6E940}"/>
    <cellStyle name="Comma 6 2 2 6" xfId="9370" xr:uid="{B3B86B8C-A63F-440F-A068-95C800EAFC03}"/>
    <cellStyle name="Comma 6 2 3" xfId="1238" xr:uid="{00000000-0005-0000-0000-0000EB0B0000}"/>
    <cellStyle name="Comma 6 2 3 2" xfId="2025" xr:uid="{00000000-0005-0000-0000-0000EC0B0000}"/>
    <cellStyle name="Comma 6 2 3 2 2" xfId="4269" xr:uid="{00000000-0005-0000-0000-0000ED0B0000}"/>
    <cellStyle name="Comma 6 2 3 2 2 2" xfId="8288" xr:uid="{A1024F2A-33C0-41BC-814D-BF4E8D456CED}"/>
    <cellStyle name="Comma 6 2 3 2 2 3" xfId="12227" xr:uid="{610F8047-BD7D-47A0-AB58-699A1A646580}"/>
    <cellStyle name="Comma 6 2 3 2 3" xfId="6328" xr:uid="{43540935-5DB9-49B1-9969-22D8C51F5262}"/>
    <cellStyle name="Comma 6 2 3 2 4" xfId="10267" xr:uid="{D797C885-79A2-4792-9ABA-534F7FEC25BA}"/>
    <cellStyle name="Comma 6 2 3 3" xfId="2749" xr:uid="{00000000-0005-0000-0000-0000EE0B0000}"/>
    <cellStyle name="Comma 6 2 3 3 2" xfId="4993" xr:uid="{00000000-0005-0000-0000-0000EF0B0000}"/>
    <cellStyle name="Comma 6 2 3 3 2 2" xfId="8941" xr:uid="{37D9C768-227C-4F63-9163-959B94958F3B}"/>
    <cellStyle name="Comma 6 2 3 3 2 3" xfId="12880" xr:uid="{6630E9AE-A4AB-4EF3-8C24-A8C0F8B057EE}"/>
    <cellStyle name="Comma 6 2 3 3 3" xfId="6981" xr:uid="{CD8E96A8-74D2-4D2D-8327-21531F0A4507}"/>
    <cellStyle name="Comma 6 2 3 3 4" xfId="10920" xr:uid="{933F4A41-F47C-46FB-8E53-91F3A8CC3CA8}"/>
    <cellStyle name="Comma 6 2 3 4" xfId="3483" xr:uid="{00000000-0005-0000-0000-0000F00B0000}"/>
    <cellStyle name="Comma 6 2 3 4 2" xfId="7635" xr:uid="{C615FFFB-2A13-4B9E-9A86-C5D46F6A129D}"/>
    <cellStyle name="Comma 6 2 3 4 3" xfId="11574" xr:uid="{DB742B25-5DF2-4FBA-917F-587A0AEB1652}"/>
    <cellStyle name="Comma 6 2 3 5" xfId="5675" xr:uid="{9EF2876E-337A-4C43-A2DA-957EAA8AC8BE}"/>
    <cellStyle name="Comma 6 2 3 6" xfId="9614" xr:uid="{D31080BD-9A9D-4953-8C74-B70783B3E403}"/>
    <cellStyle name="Comma 6 2 4" xfId="1453" xr:uid="{00000000-0005-0000-0000-0000F10B0000}"/>
    <cellStyle name="Comma 6 2 4 2" xfId="3697" xr:uid="{00000000-0005-0000-0000-0000F20B0000}"/>
    <cellStyle name="Comma 6 2 4 2 2" xfId="7839" xr:uid="{91AF91C1-71FD-4F92-96F1-273BD967D5B0}"/>
    <cellStyle name="Comma 6 2 4 2 3" xfId="11778" xr:uid="{73A0B39B-1965-466A-9704-044DECDC4C9E}"/>
    <cellStyle name="Comma 6 2 4 3" xfId="5879" xr:uid="{3108A493-8537-4CBE-BC05-4587E76EE496}"/>
    <cellStyle name="Comma 6 2 4 4" xfId="9818" xr:uid="{801F0A3F-95CD-4A5F-B89B-0AFC10DB2F3D}"/>
    <cellStyle name="Comma 6 2 5" xfId="2239" xr:uid="{00000000-0005-0000-0000-0000F30B0000}"/>
    <cellStyle name="Comma 6 2 5 2" xfId="4483" xr:uid="{00000000-0005-0000-0000-0000F40B0000}"/>
    <cellStyle name="Comma 6 2 5 2 2" xfId="8492" xr:uid="{757228F0-AF9B-4638-BA60-0C0122350207}"/>
    <cellStyle name="Comma 6 2 5 2 3" xfId="12431" xr:uid="{77F3B75A-B380-4A3A-AB99-1C875CE7C38C}"/>
    <cellStyle name="Comma 6 2 5 3" xfId="6532" xr:uid="{A16427EF-0960-4560-8B56-037CA705403F}"/>
    <cellStyle name="Comma 6 2 5 4" xfId="10471" xr:uid="{401358DB-6DA3-4F86-9E93-9B43654DB4BB}"/>
    <cellStyle name="Comma 6 2 6" xfId="2963" xr:uid="{00000000-0005-0000-0000-0000F50B0000}"/>
    <cellStyle name="Comma 6 2 6 2" xfId="7185" xr:uid="{ED20FB35-75AA-4409-8D27-F87EFC34AB6D}"/>
    <cellStyle name="Comma 6 2 6 3" xfId="11124" xr:uid="{A3F93905-2A3D-471C-984A-795791F314F9}"/>
    <cellStyle name="Comma 6 2 7" xfId="5226" xr:uid="{819575D4-15EE-4D7D-94CE-1273A2CEDB83}"/>
    <cellStyle name="Comma 6 2 8" xfId="9165" xr:uid="{78EA1125-B817-43B7-BAC6-88EB21E86D03}"/>
    <cellStyle name="Comma 6 20" xfId="176" xr:uid="{00000000-0005-0000-0000-0000F60B0000}"/>
    <cellStyle name="Comma 6 20 2" xfId="986" xr:uid="{00000000-0005-0000-0000-0000F70B0000}"/>
    <cellStyle name="Comma 6 20 2 2" xfId="1774" xr:uid="{00000000-0005-0000-0000-0000F80B0000}"/>
    <cellStyle name="Comma 6 20 2 2 2" xfId="4018" xr:uid="{00000000-0005-0000-0000-0000F90B0000}"/>
    <cellStyle name="Comma 6 20 2 2 2 2" xfId="8045" xr:uid="{C3C88F05-CFA8-4577-8308-EFFC12DF4686}"/>
    <cellStyle name="Comma 6 20 2 2 2 3" xfId="11984" xr:uid="{F30F2B50-0CCD-472C-A386-DFEB38CD28F0}"/>
    <cellStyle name="Comma 6 20 2 2 3" xfId="6085" xr:uid="{F9BA9F32-81AF-4A3B-B9C0-4E2B5B53014A}"/>
    <cellStyle name="Comma 6 20 2 2 4" xfId="10024" xr:uid="{AF29B49D-1228-4845-934B-9E3A17A59831}"/>
    <cellStyle name="Comma 6 20 2 3" xfId="2498" xr:uid="{00000000-0005-0000-0000-0000FA0B0000}"/>
    <cellStyle name="Comma 6 20 2 3 2" xfId="4742" xr:uid="{00000000-0005-0000-0000-0000FB0B0000}"/>
    <cellStyle name="Comma 6 20 2 3 2 2" xfId="8698" xr:uid="{F7874BFF-34CD-4350-B326-F97742414094}"/>
    <cellStyle name="Comma 6 20 2 3 2 3" xfId="12637" xr:uid="{2AEC4D17-ED75-4BDF-BE19-F66D4EAE33A7}"/>
    <cellStyle name="Comma 6 20 2 3 3" xfId="6738" xr:uid="{7228E987-0A7C-4F0E-A456-E17CC5057536}"/>
    <cellStyle name="Comma 6 20 2 3 4" xfId="10677" xr:uid="{5A2F3B3A-D68A-4283-9B57-5CC3E4CB9DBF}"/>
    <cellStyle name="Comma 6 20 2 4" xfId="3232" xr:uid="{00000000-0005-0000-0000-0000FC0B0000}"/>
    <cellStyle name="Comma 6 20 2 4 2" xfId="7392" xr:uid="{682D7B92-22DE-45C1-9AB7-7DCB707C96E4}"/>
    <cellStyle name="Comma 6 20 2 4 3" xfId="11331" xr:uid="{CE3B5DC5-A4C4-41C5-B22D-9B0D38F6A1E3}"/>
    <cellStyle name="Comma 6 20 2 5" xfId="5432" xr:uid="{77C38094-81F9-4243-AE3C-621924439E0C}"/>
    <cellStyle name="Comma 6 20 2 6" xfId="9371" xr:uid="{D8BF16A0-0E82-4B80-A6EE-7C7AFE71ACED}"/>
    <cellStyle name="Comma 6 20 3" xfId="1239" xr:uid="{00000000-0005-0000-0000-0000FD0B0000}"/>
    <cellStyle name="Comma 6 20 3 2" xfId="2026" xr:uid="{00000000-0005-0000-0000-0000FE0B0000}"/>
    <cellStyle name="Comma 6 20 3 2 2" xfId="4270" xr:uid="{00000000-0005-0000-0000-0000FF0B0000}"/>
    <cellStyle name="Comma 6 20 3 2 2 2" xfId="8289" xr:uid="{C67B297E-DD2C-42C5-90A1-C4E19F5680F0}"/>
    <cellStyle name="Comma 6 20 3 2 2 3" xfId="12228" xr:uid="{C14B784D-9BC7-4B5B-9906-150E0FC4C679}"/>
    <cellStyle name="Comma 6 20 3 2 3" xfId="6329" xr:uid="{C68E60B5-411A-468A-B3CA-62011C571422}"/>
    <cellStyle name="Comma 6 20 3 2 4" xfId="10268" xr:uid="{8CCE6A06-8D26-4F0A-8FF3-8AD876653D6F}"/>
    <cellStyle name="Comma 6 20 3 3" xfId="2750" xr:uid="{00000000-0005-0000-0000-0000000C0000}"/>
    <cellStyle name="Comma 6 20 3 3 2" xfId="4994" xr:uid="{00000000-0005-0000-0000-0000010C0000}"/>
    <cellStyle name="Comma 6 20 3 3 2 2" xfId="8942" xr:uid="{16C711B3-6C9C-452D-8294-75070AD6106C}"/>
    <cellStyle name="Comma 6 20 3 3 2 3" xfId="12881" xr:uid="{5C944396-9556-4D09-89F0-DBC3A0529E54}"/>
    <cellStyle name="Comma 6 20 3 3 3" xfId="6982" xr:uid="{28462D0A-DF35-4F2B-95A1-A2A94B8F593F}"/>
    <cellStyle name="Comma 6 20 3 3 4" xfId="10921" xr:uid="{395984BC-D78D-43A3-8F12-9281C14C45B6}"/>
    <cellStyle name="Comma 6 20 3 4" xfId="3484" xr:uid="{00000000-0005-0000-0000-0000020C0000}"/>
    <cellStyle name="Comma 6 20 3 4 2" xfId="7636" xr:uid="{85A783E5-D671-4D75-BC84-30E93B84A2DA}"/>
    <cellStyle name="Comma 6 20 3 4 3" xfId="11575" xr:uid="{458F26E8-82CD-4D4F-A7AA-398E9E395321}"/>
    <cellStyle name="Comma 6 20 3 5" xfId="5676" xr:uid="{8E4080C2-65F6-4B46-A983-EE57B9D97C00}"/>
    <cellStyle name="Comma 6 20 3 6" xfId="9615" xr:uid="{4B54FDF6-EBB2-4071-A204-CA5F0864C1B2}"/>
    <cellStyle name="Comma 6 20 4" xfId="1454" xr:uid="{00000000-0005-0000-0000-0000030C0000}"/>
    <cellStyle name="Comma 6 20 4 2" xfId="3698" xr:uid="{00000000-0005-0000-0000-0000040C0000}"/>
    <cellStyle name="Comma 6 20 4 2 2" xfId="7840" xr:uid="{0E074732-7A32-49D2-AAF5-EFE5176BD2C3}"/>
    <cellStyle name="Comma 6 20 4 2 3" xfId="11779" xr:uid="{EEE42E4C-7103-4D56-9BA8-08070B17D97E}"/>
    <cellStyle name="Comma 6 20 4 3" xfId="5880" xr:uid="{0D5BB357-C968-4A07-B965-56E9BDB362ED}"/>
    <cellStyle name="Comma 6 20 4 4" xfId="9819" xr:uid="{B99554B6-5430-4AC1-A810-054E67E6BFDC}"/>
    <cellStyle name="Comma 6 20 5" xfId="2240" xr:uid="{00000000-0005-0000-0000-0000050C0000}"/>
    <cellStyle name="Comma 6 20 5 2" xfId="4484" xr:uid="{00000000-0005-0000-0000-0000060C0000}"/>
    <cellStyle name="Comma 6 20 5 2 2" xfId="8493" xr:uid="{86E61A63-6F96-4B1B-A272-E16A27D4143D}"/>
    <cellStyle name="Comma 6 20 5 2 3" xfId="12432" xr:uid="{70998D69-BC19-47D9-8456-C48C6B8C31D9}"/>
    <cellStyle name="Comma 6 20 5 3" xfId="6533" xr:uid="{88EC09F2-67B3-45EC-830F-7801AD451B65}"/>
    <cellStyle name="Comma 6 20 5 4" xfId="10472" xr:uid="{E5657AD9-D630-4B64-BEAB-61F0A8103657}"/>
    <cellStyle name="Comma 6 20 6" xfId="2964" xr:uid="{00000000-0005-0000-0000-0000070C0000}"/>
    <cellStyle name="Comma 6 20 6 2" xfId="7186" xr:uid="{C3282240-00C7-4C8C-B844-1F91936CC8FC}"/>
    <cellStyle name="Comma 6 20 6 3" xfId="11125" xr:uid="{1F064ADD-2D9B-4602-93E1-3158B949C248}"/>
    <cellStyle name="Comma 6 20 7" xfId="5227" xr:uid="{46AFEBC3-E74C-4B27-8CE1-FD52554827C3}"/>
    <cellStyle name="Comma 6 20 8" xfId="9166" xr:uid="{33594E60-FDBC-40F3-935E-3CE2B7F05CA3}"/>
    <cellStyle name="Comma 6 21" xfId="177" xr:uid="{00000000-0005-0000-0000-0000080C0000}"/>
    <cellStyle name="Comma 6 21 2" xfId="987" xr:uid="{00000000-0005-0000-0000-0000090C0000}"/>
    <cellStyle name="Comma 6 21 2 2" xfId="1775" xr:uid="{00000000-0005-0000-0000-00000A0C0000}"/>
    <cellStyle name="Comma 6 21 2 2 2" xfId="4019" xr:uid="{00000000-0005-0000-0000-00000B0C0000}"/>
    <cellStyle name="Comma 6 21 2 2 2 2" xfId="8046" xr:uid="{1A8ED07A-5305-4490-8E7D-2C982883875A}"/>
    <cellStyle name="Comma 6 21 2 2 2 3" xfId="11985" xr:uid="{9601389F-46A5-4DA4-B4ED-8691A520695D}"/>
    <cellStyle name="Comma 6 21 2 2 3" xfId="6086" xr:uid="{391EC7BA-9565-4068-B7B0-684094962105}"/>
    <cellStyle name="Comma 6 21 2 2 4" xfId="10025" xr:uid="{D863D67A-AD82-4D5F-935E-CBDE27C83599}"/>
    <cellStyle name="Comma 6 21 2 3" xfId="2499" xr:uid="{00000000-0005-0000-0000-00000C0C0000}"/>
    <cellStyle name="Comma 6 21 2 3 2" xfId="4743" xr:uid="{00000000-0005-0000-0000-00000D0C0000}"/>
    <cellStyle name="Comma 6 21 2 3 2 2" xfId="8699" xr:uid="{C72DBDC9-7328-496C-ADC9-0DBACAAF4243}"/>
    <cellStyle name="Comma 6 21 2 3 2 3" xfId="12638" xr:uid="{47A64558-6307-4E6A-8411-FA51427DA41C}"/>
    <cellStyle name="Comma 6 21 2 3 3" xfId="6739" xr:uid="{51ECF12D-79CE-47EC-9C1F-E49F7A8F4DFA}"/>
    <cellStyle name="Comma 6 21 2 3 4" xfId="10678" xr:uid="{6551F0CE-8877-4AFA-9518-2B4268BD0C8E}"/>
    <cellStyle name="Comma 6 21 2 4" xfId="3233" xr:uid="{00000000-0005-0000-0000-00000E0C0000}"/>
    <cellStyle name="Comma 6 21 2 4 2" xfId="7393" xr:uid="{EF5631D9-2A2E-49B6-9D28-F1A2AEB434D7}"/>
    <cellStyle name="Comma 6 21 2 4 3" xfId="11332" xr:uid="{EC05F7F1-D600-40BE-AE90-A8C4467B5B7F}"/>
    <cellStyle name="Comma 6 21 2 5" xfId="5433" xr:uid="{61E5F1A6-3FD3-43D2-A016-5757927D1C09}"/>
    <cellStyle name="Comma 6 21 2 6" xfId="9372" xr:uid="{C5BF2E16-FBA3-41A0-9605-56E2D237FCCC}"/>
    <cellStyle name="Comma 6 21 3" xfId="1240" xr:uid="{00000000-0005-0000-0000-00000F0C0000}"/>
    <cellStyle name="Comma 6 21 3 2" xfId="2027" xr:uid="{00000000-0005-0000-0000-0000100C0000}"/>
    <cellStyle name="Comma 6 21 3 2 2" xfId="4271" xr:uid="{00000000-0005-0000-0000-0000110C0000}"/>
    <cellStyle name="Comma 6 21 3 2 2 2" xfId="8290" xr:uid="{18303EBE-75B4-4CD9-9441-1EACDEB0AD02}"/>
    <cellStyle name="Comma 6 21 3 2 2 3" xfId="12229" xr:uid="{1EB68D56-9718-42E1-A8B9-BAC059832346}"/>
    <cellStyle name="Comma 6 21 3 2 3" xfId="6330" xr:uid="{27C3A4AB-0CA4-4F2D-8384-2A858BBBC936}"/>
    <cellStyle name="Comma 6 21 3 2 4" xfId="10269" xr:uid="{534BD0E3-85D1-4077-AA8F-3D49CD3A62B7}"/>
    <cellStyle name="Comma 6 21 3 3" xfId="2751" xr:uid="{00000000-0005-0000-0000-0000120C0000}"/>
    <cellStyle name="Comma 6 21 3 3 2" xfId="4995" xr:uid="{00000000-0005-0000-0000-0000130C0000}"/>
    <cellStyle name="Comma 6 21 3 3 2 2" xfId="8943" xr:uid="{DCCDDD79-14D6-4973-8025-AFAAA0BFC36D}"/>
    <cellStyle name="Comma 6 21 3 3 2 3" xfId="12882" xr:uid="{9B56BB14-EE30-41CA-AE0D-84EAD435B3CA}"/>
    <cellStyle name="Comma 6 21 3 3 3" xfId="6983" xr:uid="{78B36C29-D1DD-4929-8493-8EE48E9D3FFA}"/>
    <cellStyle name="Comma 6 21 3 3 4" xfId="10922" xr:uid="{06BD055E-1B3B-42B0-925C-9C61E31968AB}"/>
    <cellStyle name="Comma 6 21 3 4" xfId="3485" xr:uid="{00000000-0005-0000-0000-0000140C0000}"/>
    <cellStyle name="Comma 6 21 3 4 2" xfId="7637" xr:uid="{729AA65C-48F7-4A1C-8259-63E705B80539}"/>
    <cellStyle name="Comma 6 21 3 4 3" xfId="11576" xr:uid="{6A2CECDF-B38A-4FAD-BD63-5DFE9E07B368}"/>
    <cellStyle name="Comma 6 21 3 5" xfId="5677" xr:uid="{EE575146-2E3A-4090-95BC-ECEB79E92F54}"/>
    <cellStyle name="Comma 6 21 3 6" xfId="9616" xr:uid="{7AAECDC5-9D53-4F90-AC63-51F3A5130568}"/>
    <cellStyle name="Comma 6 21 4" xfId="1455" xr:uid="{00000000-0005-0000-0000-0000150C0000}"/>
    <cellStyle name="Comma 6 21 4 2" xfId="3699" xr:uid="{00000000-0005-0000-0000-0000160C0000}"/>
    <cellStyle name="Comma 6 21 4 2 2" xfId="7841" xr:uid="{7E34680F-93D5-4116-B3D4-F250A9C444A5}"/>
    <cellStyle name="Comma 6 21 4 2 3" xfId="11780" xr:uid="{B5D0495E-84DE-422A-921A-BA2048BF5363}"/>
    <cellStyle name="Comma 6 21 4 3" xfId="5881" xr:uid="{6BF3D511-4EB3-40EB-ACEE-556C4DF61B60}"/>
    <cellStyle name="Comma 6 21 4 4" xfId="9820" xr:uid="{BFDC3877-1154-4504-A4DC-F69995892C9A}"/>
    <cellStyle name="Comma 6 21 5" xfId="2241" xr:uid="{00000000-0005-0000-0000-0000170C0000}"/>
    <cellStyle name="Comma 6 21 5 2" xfId="4485" xr:uid="{00000000-0005-0000-0000-0000180C0000}"/>
    <cellStyle name="Comma 6 21 5 2 2" xfId="8494" xr:uid="{139EA887-E6D8-4D1C-97CE-6B5C25AA2D68}"/>
    <cellStyle name="Comma 6 21 5 2 3" xfId="12433" xr:uid="{36AC09B0-9553-4E3F-9200-2102BE1EB206}"/>
    <cellStyle name="Comma 6 21 5 3" xfId="6534" xr:uid="{C0D3CF74-D2A9-48A2-8C6F-A69B5FC2D261}"/>
    <cellStyle name="Comma 6 21 5 4" xfId="10473" xr:uid="{D6FE2D0D-8FBF-4616-88F2-1D6EDD14DEBF}"/>
    <cellStyle name="Comma 6 21 6" xfId="2965" xr:uid="{00000000-0005-0000-0000-0000190C0000}"/>
    <cellStyle name="Comma 6 21 6 2" xfId="7187" xr:uid="{047B3E60-0B31-495E-ACC9-7D023779910F}"/>
    <cellStyle name="Comma 6 21 6 3" xfId="11126" xr:uid="{8B052EC6-3AEC-4ADE-AD57-3879465C142D}"/>
    <cellStyle name="Comma 6 21 7" xfId="5228" xr:uid="{21EBE327-3791-4597-9305-486B288673C3}"/>
    <cellStyle name="Comma 6 21 8" xfId="9167" xr:uid="{7D1284A8-1496-4B21-9A3A-671B48EAC94B}"/>
    <cellStyle name="Comma 6 22" xfId="178" xr:uid="{00000000-0005-0000-0000-00001A0C0000}"/>
    <cellStyle name="Comma 6 22 2" xfId="988" xr:uid="{00000000-0005-0000-0000-00001B0C0000}"/>
    <cellStyle name="Comma 6 22 2 2" xfId="1776" xr:uid="{00000000-0005-0000-0000-00001C0C0000}"/>
    <cellStyle name="Comma 6 22 2 2 2" xfId="4020" xr:uid="{00000000-0005-0000-0000-00001D0C0000}"/>
    <cellStyle name="Comma 6 22 2 2 2 2" xfId="8047" xr:uid="{D858D341-99B3-4C85-A141-1E14879C9493}"/>
    <cellStyle name="Comma 6 22 2 2 2 3" xfId="11986" xr:uid="{6FC8BADD-7E14-4E18-93B5-FD78840B6A0B}"/>
    <cellStyle name="Comma 6 22 2 2 3" xfId="6087" xr:uid="{3F17609D-8A74-4F10-8222-A55F94AA69C8}"/>
    <cellStyle name="Comma 6 22 2 2 4" xfId="10026" xr:uid="{7C7A05BE-498C-4494-B5B4-C7367FB777EC}"/>
    <cellStyle name="Comma 6 22 2 3" xfId="2500" xr:uid="{00000000-0005-0000-0000-00001E0C0000}"/>
    <cellStyle name="Comma 6 22 2 3 2" xfId="4744" xr:uid="{00000000-0005-0000-0000-00001F0C0000}"/>
    <cellStyle name="Comma 6 22 2 3 2 2" xfId="8700" xr:uid="{EAA333D6-6D10-457C-B349-08AB682FFED2}"/>
    <cellStyle name="Comma 6 22 2 3 2 3" xfId="12639" xr:uid="{6CC833D6-B3EA-4125-BAAD-0327FAB6D38B}"/>
    <cellStyle name="Comma 6 22 2 3 3" xfId="6740" xr:uid="{7088EBBB-BD1D-4F76-912D-F375E68D18A1}"/>
    <cellStyle name="Comma 6 22 2 3 4" xfId="10679" xr:uid="{E5E4EDA1-818F-490C-82EC-69A5A9788171}"/>
    <cellStyle name="Comma 6 22 2 4" xfId="3234" xr:uid="{00000000-0005-0000-0000-0000200C0000}"/>
    <cellStyle name="Comma 6 22 2 4 2" xfId="7394" xr:uid="{2E6187AF-1E3A-43E1-A1C5-AA85FD302CF6}"/>
    <cellStyle name="Comma 6 22 2 4 3" xfId="11333" xr:uid="{FCC77541-393D-4028-8554-2E6E7C0E82FB}"/>
    <cellStyle name="Comma 6 22 2 5" xfId="5434" xr:uid="{2A7DF9E5-7ABE-4540-9DC6-2AFAC4D0F8BF}"/>
    <cellStyle name="Comma 6 22 2 6" xfId="9373" xr:uid="{BDA89E1E-C1FC-4F77-94FC-84C5E0075184}"/>
    <cellStyle name="Comma 6 22 3" xfId="1241" xr:uid="{00000000-0005-0000-0000-0000210C0000}"/>
    <cellStyle name="Comma 6 22 3 2" xfId="2028" xr:uid="{00000000-0005-0000-0000-0000220C0000}"/>
    <cellStyle name="Comma 6 22 3 2 2" xfId="4272" xr:uid="{00000000-0005-0000-0000-0000230C0000}"/>
    <cellStyle name="Comma 6 22 3 2 2 2" xfId="8291" xr:uid="{1D313206-B06E-4C3D-B9F7-58051E4B4A90}"/>
    <cellStyle name="Comma 6 22 3 2 2 3" xfId="12230" xr:uid="{4E9C2D65-B366-4CDC-AD76-4041D1B3B276}"/>
    <cellStyle name="Comma 6 22 3 2 3" xfId="6331" xr:uid="{25D70CC8-FA2C-49B7-BDCD-EBD0D1340ADE}"/>
    <cellStyle name="Comma 6 22 3 2 4" xfId="10270" xr:uid="{9C60AA64-DD17-406D-868E-97BB82EF7285}"/>
    <cellStyle name="Comma 6 22 3 3" xfId="2752" xr:uid="{00000000-0005-0000-0000-0000240C0000}"/>
    <cellStyle name="Comma 6 22 3 3 2" xfId="4996" xr:uid="{00000000-0005-0000-0000-0000250C0000}"/>
    <cellStyle name="Comma 6 22 3 3 2 2" xfId="8944" xr:uid="{85FC1FB3-7A74-498F-966C-37BCE5E7606D}"/>
    <cellStyle name="Comma 6 22 3 3 2 3" xfId="12883" xr:uid="{2B24BC0C-8B20-44E6-85CE-D916A9713B21}"/>
    <cellStyle name="Comma 6 22 3 3 3" xfId="6984" xr:uid="{5C106C53-2D28-4C20-A16A-121CD5E59CE9}"/>
    <cellStyle name="Comma 6 22 3 3 4" xfId="10923" xr:uid="{E005ED53-A51D-484F-BF4D-D24FFDBCD760}"/>
    <cellStyle name="Comma 6 22 3 4" xfId="3486" xr:uid="{00000000-0005-0000-0000-0000260C0000}"/>
    <cellStyle name="Comma 6 22 3 4 2" xfId="7638" xr:uid="{5437BB23-8437-4739-9D84-B021A5B5D6CE}"/>
    <cellStyle name="Comma 6 22 3 4 3" xfId="11577" xr:uid="{2E25B658-8509-4028-B871-19E4D384355B}"/>
    <cellStyle name="Comma 6 22 3 5" xfId="5678" xr:uid="{A24D7790-6191-4571-A888-3160F6854715}"/>
    <cellStyle name="Comma 6 22 3 6" xfId="9617" xr:uid="{EB3ED49C-FE66-4911-B4D6-FDBCD942E8FE}"/>
    <cellStyle name="Comma 6 22 4" xfId="1456" xr:uid="{00000000-0005-0000-0000-0000270C0000}"/>
    <cellStyle name="Comma 6 22 4 2" xfId="3700" xr:uid="{00000000-0005-0000-0000-0000280C0000}"/>
    <cellStyle name="Comma 6 22 4 2 2" xfId="7842" xr:uid="{C758F158-D776-4000-92BE-7D30538AB59E}"/>
    <cellStyle name="Comma 6 22 4 2 3" xfId="11781" xr:uid="{D2757689-9414-46FD-8849-8492753024E4}"/>
    <cellStyle name="Comma 6 22 4 3" xfId="5882" xr:uid="{A1BD5A7C-048E-4085-BFD9-B77A8A5ECDEF}"/>
    <cellStyle name="Comma 6 22 4 4" xfId="9821" xr:uid="{3EE9EDC3-E93D-4719-AFF3-318901F2EA6D}"/>
    <cellStyle name="Comma 6 22 5" xfId="2242" xr:uid="{00000000-0005-0000-0000-0000290C0000}"/>
    <cellStyle name="Comma 6 22 5 2" xfId="4486" xr:uid="{00000000-0005-0000-0000-00002A0C0000}"/>
    <cellStyle name="Comma 6 22 5 2 2" xfId="8495" xr:uid="{612A3A62-B5F9-47FC-8E75-F1E18CC32683}"/>
    <cellStyle name="Comma 6 22 5 2 3" xfId="12434" xr:uid="{B858D4D4-74BA-465E-8A21-EA25A6095E7B}"/>
    <cellStyle name="Comma 6 22 5 3" xfId="6535" xr:uid="{D4084A6D-3433-451F-A348-CA8B8971858D}"/>
    <cellStyle name="Comma 6 22 5 4" xfId="10474" xr:uid="{3CCD49F6-26BC-4064-B45E-9B2FDB26AF1B}"/>
    <cellStyle name="Comma 6 22 6" xfId="2966" xr:uid="{00000000-0005-0000-0000-00002B0C0000}"/>
    <cellStyle name="Comma 6 22 6 2" xfId="7188" xr:uid="{08E49C6D-1FA6-493A-9E9A-28F0844AB8EE}"/>
    <cellStyle name="Comma 6 22 6 3" xfId="11127" xr:uid="{9DBB670B-F4D6-4F50-9C73-97DC93ACED62}"/>
    <cellStyle name="Comma 6 22 7" xfId="5229" xr:uid="{113095E7-1BE6-4809-A5F2-5B9020B7B5D1}"/>
    <cellStyle name="Comma 6 22 8" xfId="9168" xr:uid="{E4414FE1-49CF-4DC4-972A-04CA5FF097BD}"/>
    <cellStyle name="Comma 6 23" xfId="179" xr:uid="{00000000-0005-0000-0000-00002C0C0000}"/>
    <cellStyle name="Comma 6 23 2" xfId="989" xr:uid="{00000000-0005-0000-0000-00002D0C0000}"/>
    <cellStyle name="Comma 6 23 2 2" xfId="1777" xr:uid="{00000000-0005-0000-0000-00002E0C0000}"/>
    <cellStyle name="Comma 6 23 2 2 2" xfId="4021" xr:uid="{00000000-0005-0000-0000-00002F0C0000}"/>
    <cellStyle name="Comma 6 23 2 2 2 2" xfId="8048" xr:uid="{D558767A-8320-482D-9536-631F66CC46CD}"/>
    <cellStyle name="Comma 6 23 2 2 2 3" xfId="11987" xr:uid="{E3F5FB7D-22E5-49AD-BF09-D3F6C6D89520}"/>
    <cellStyle name="Comma 6 23 2 2 3" xfId="6088" xr:uid="{5321AE6F-3DF8-4E38-A5CF-84AE18C38D89}"/>
    <cellStyle name="Comma 6 23 2 2 4" xfId="10027" xr:uid="{7F1069C5-23C0-4C21-AD9E-D3F0BBDE7432}"/>
    <cellStyle name="Comma 6 23 2 3" xfId="2501" xr:uid="{00000000-0005-0000-0000-0000300C0000}"/>
    <cellStyle name="Comma 6 23 2 3 2" xfId="4745" xr:uid="{00000000-0005-0000-0000-0000310C0000}"/>
    <cellStyle name="Comma 6 23 2 3 2 2" xfId="8701" xr:uid="{3DFD98B9-0DEF-4A7F-93D2-A9376409EF75}"/>
    <cellStyle name="Comma 6 23 2 3 2 3" xfId="12640" xr:uid="{5BB35C74-06A6-45E4-A237-41137567DB38}"/>
    <cellStyle name="Comma 6 23 2 3 3" xfId="6741" xr:uid="{23B7B4FA-E8D8-4B91-92D4-E44B96FCC1D1}"/>
    <cellStyle name="Comma 6 23 2 3 4" xfId="10680" xr:uid="{4163284B-5B38-4E22-8BB4-9DCA51829BAA}"/>
    <cellStyle name="Comma 6 23 2 4" xfId="3235" xr:uid="{00000000-0005-0000-0000-0000320C0000}"/>
    <cellStyle name="Comma 6 23 2 4 2" xfId="7395" xr:uid="{58EE8252-19B2-4E71-ABEF-D886A0E11C0D}"/>
    <cellStyle name="Comma 6 23 2 4 3" xfId="11334" xr:uid="{C2A49A37-1D7E-40C7-B9C9-0F8A7DC53010}"/>
    <cellStyle name="Comma 6 23 2 5" xfId="5435" xr:uid="{F09A9201-B05C-4C7D-87CD-AF1E6B06504C}"/>
    <cellStyle name="Comma 6 23 2 6" xfId="9374" xr:uid="{830D4988-935A-406A-BD82-FAA7C7E38BCF}"/>
    <cellStyle name="Comma 6 23 3" xfId="1242" xr:uid="{00000000-0005-0000-0000-0000330C0000}"/>
    <cellStyle name="Comma 6 23 3 2" xfId="2029" xr:uid="{00000000-0005-0000-0000-0000340C0000}"/>
    <cellStyle name="Comma 6 23 3 2 2" xfId="4273" xr:uid="{00000000-0005-0000-0000-0000350C0000}"/>
    <cellStyle name="Comma 6 23 3 2 2 2" xfId="8292" xr:uid="{D4CB175F-3C91-4B07-8029-1D437B80408B}"/>
    <cellStyle name="Comma 6 23 3 2 2 3" xfId="12231" xr:uid="{AAE9A54C-A53C-4CAD-9007-6D0C24763BD7}"/>
    <cellStyle name="Comma 6 23 3 2 3" xfId="6332" xr:uid="{9B5E52EE-E968-4938-8F39-0506785AA348}"/>
    <cellStyle name="Comma 6 23 3 2 4" xfId="10271" xr:uid="{EB173DB5-8436-4A8E-82C4-68CF4599C39D}"/>
    <cellStyle name="Comma 6 23 3 3" xfId="2753" xr:uid="{00000000-0005-0000-0000-0000360C0000}"/>
    <cellStyle name="Comma 6 23 3 3 2" xfId="4997" xr:uid="{00000000-0005-0000-0000-0000370C0000}"/>
    <cellStyle name="Comma 6 23 3 3 2 2" xfId="8945" xr:uid="{283C13CB-0AEC-4025-942D-C26A291FD61C}"/>
    <cellStyle name="Comma 6 23 3 3 2 3" xfId="12884" xr:uid="{6967B6B1-0019-48B9-B775-BB3239AE0008}"/>
    <cellStyle name="Comma 6 23 3 3 3" xfId="6985" xr:uid="{0F794B9C-BE0E-4B72-A34C-C780B4D8231D}"/>
    <cellStyle name="Comma 6 23 3 3 4" xfId="10924" xr:uid="{0823B1E1-674E-4DB0-AD71-F28332441395}"/>
    <cellStyle name="Comma 6 23 3 4" xfId="3487" xr:uid="{00000000-0005-0000-0000-0000380C0000}"/>
    <cellStyle name="Comma 6 23 3 4 2" xfId="7639" xr:uid="{08B54CA0-5847-480B-8A3C-99776E7C1E2A}"/>
    <cellStyle name="Comma 6 23 3 4 3" xfId="11578" xr:uid="{6A55C411-4389-4BB5-AB2B-814705AACC67}"/>
    <cellStyle name="Comma 6 23 3 5" xfId="5679" xr:uid="{3E10D3BC-1A5C-4B66-97E8-0718432E7FF0}"/>
    <cellStyle name="Comma 6 23 3 6" xfId="9618" xr:uid="{61B051A6-4856-48EA-A643-EB5536CD0887}"/>
    <cellStyle name="Comma 6 23 4" xfId="1457" xr:uid="{00000000-0005-0000-0000-0000390C0000}"/>
    <cellStyle name="Comma 6 23 4 2" xfId="3701" xr:uid="{00000000-0005-0000-0000-00003A0C0000}"/>
    <cellStyle name="Comma 6 23 4 2 2" xfId="7843" xr:uid="{330F3837-D838-4582-BF28-EB5E3026E35C}"/>
    <cellStyle name="Comma 6 23 4 2 3" xfId="11782" xr:uid="{70305386-EF02-485A-A0B0-4FB297D2547F}"/>
    <cellStyle name="Comma 6 23 4 3" xfId="5883" xr:uid="{E7057E37-2BFD-483E-AF13-156301BAB870}"/>
    <cellStyle name="Comma 6 23 4 4" xfId="9822" xr:uid="{361E7803-0010-4E6D-8598-7D4F14A154BE}"/>
    <cellStyle name="Comma 6 23 5" xfId="2243" xr:uid="{00000000-0005-0000-0000-00003B0C0000}"/>
    <cellStyle name="Comma 6 23 5 2" xfId="4487" xr:uid="{00000000-0005-0000-0000-00003C0C0000}"/>
    <cellStyle name="Comma 6 23 5 2 2" xfId="8496" xr:uid="{A346D859-ECEB-4536-A360-A1087C3B501A}"/>
    <cellStyle name="Comma 6 23 5 2 3" xfId="12435" xr:uid="{5CD88DC1-D079-42D2-A775-3ABDE0C3430E}"/>
    <cellStyle name="Comma 6 23 5 3" xfId="6536" xr:uid="{A91E58C2-793D-405B-BBCB-64F3172604DC}"/>
    <cellStyle name="Comma 6 23 5 4" xfId="10475" xr:uid="{55B1ADB1-3819-4D97-8F79-5D143EF92B55}"/>
    <cellStyle name="Comma 6 23 6" xfId="2967" xr:uid="{00000000-0005-0000-0000-00003D0C0000}"/>
    <cellStyle name="Comma 6 23 6 2" xfId="7189" xr:uid="{E2E429C8-46B2-4D35-9904-3C29F4881280}"/>
    <cellStyle name="Comma 6 23 6 3" xfId="11128" xr:uid="{3707BA82-9F23-4A12-AC47-74073D3CBAE9}"/>
    <cellStyle name="Comma 6 23 7" xfId="5230" xr:uid="{ACAA1795-C9D6-44F2-BA3B-C0E9637832CB}"/>
    <cellStyle name="Comma 6 23 8" xfId="9169" xr:uid="{2EFF372B-0A54-461D-BA45-50B03BBD2F04}"/>
    <cellStyle name="Comma 6 24" xfId="180" xr:uid="{00000000-0005-0000-0000-00003E0C0000}"/>
    <cellStyle name="Comma 6 24 2" xfId="990" xr:uid="{00000000-0005-0000-0000-00003F0C0000}"/>
    <cellStyle name="Comma 6 24 2 2" xfId="1778" xr:uid="{00000000-0005-0000-0000-0000400C0000}"/>
    <cellStyle name="Comma 6 24 2 2 2" xfId="4022" xr:uid="{00000000-0005-0000-0000-0000410C0000}"/>
    <cellStyle name="Comma 6 24 2 2 2 2" xfId="8049" xr:uid="{26B2E6C9-01F0-443B-870E-62F634D32B30}"/>
    <cellStyle name="Comma 6 24 2 2 2 3" xfId="11988" xr:uid="{EC359088-8191-413A-B3F0-C51D40EA0F83}"/>
    <cellStyle name="Comma 6 24 2 2 3" xfId="6089" xr:uid="{ADA82D0A-448B-4C16-9230-E80A966C1166}"/>
    <cellStyle name="Comma 6 24 2 2 4" xfId="10028" xr:uid="{173B9381-851E-447C-AAF0-36A68BD22A47}"/>
    <cellStyle name="Comma 6 24 2 3" xfId="2502" xr:uid="{00000000-0005-0000-0000-0000420C0000}"/>
    <cellStyle name="Comma 6 24 2 3 2" xfId="4746" xr:uid="{00000000-0005-0000-0000-0000430C0000}"/>
    <cellStyle name="Comma 6 24 2 3 2 2" xfId="8702" xr:uid="{E5C3ADFE-E24B-4159-A1E4-C726A1AA2D6E}"/>
    <cellStyle name="Comma 6 24 2 3 2 3" xfId="12641" xr:uid="{6B6F8564-0303-498F-A307-09FC0431570F}"/>
    <cellStyle name="Comma 6 24 2 3 3" xfId="6742" xr:uid="{5F9E817D-1098-4293-904D-9A9B6441549A}"/>
    <cellStyle name="Comma 6 24 2 3 4" xfId="10681" xr:uid="{73D8C395-731C-40CB-A68E-61421179FB54}"/>
    <cellStyle name="Comma 6 24 2 4" xfId="3236" xr:uid="{00000000-0005-0000-0000-0000440C0000}"/>
    <cellStyle name="Comma 6 24 2 4 2" xfId="7396" xr:uid="{8E8E18FD-344E-47D1-8129-A43041BFFBC3}"/>
    <cellStyle name="Comma 6 24 2 4 3" xfId="11335" xr:uid="{EBC8E601-EBF2-4705-8FDD-0DD7A7635679}"/>
    <cellStyle name="Comma 6 24 2 5" xfId="5436" xr:uid="{5AD681D0-CFC3-42EC-B371-F743C67E2CAE}"/>
    <cellStyle name="Comma 6 24 2 6" xfId="9375" xr:uid="{68455BE7-C387-4074-A519-06E9C0CE2DC3}"/>
    <cellStyle name="Comma 6 24 3" xfId="1243" xr:uid="{00000000-0005-0000-0000-0000450C0000}"/>
    <cellStyle name="Comma 6 24 3 2" xfId="2030" xr:uid="{00000000-0005-0000-0000-0000460C0000}"/>
    <cellStyle name="Comma 6 24 3 2 2" xfId="4274" xr:uid="{00000000-0005-0000-0000-0000470C0000}"/>
    <cellStyle name="Comma 6 24 3 2 2 2" xfId="8293" xr:uid="{090365AF-3E67-45B3-BDC2-8D191E7A5E81}"/>
    <cellStyle name="Comma 6 24 3 2 2 3" xfId="12232" xr:uid="{A5098522-6175-4366-B2F2-E11216EA3323}"/>
    <cellStyle name="Comma 6 24 3 2 3" xfId="6333" xr:uid="{16EB6F6A-EAFD-46CB-8734-D2E95D8086B0}"/>
    <cellStyle name="Comma 6 24 3 2 4" xfId="10272" xr:uid="{15C84E4A-BC25-46D1-BAEB-EE6BF6CBD5E3}"/>
    <cellStyle name="Comma 6 24 3 3" xfId="2754" xr:uid="{00000000-0005-0000-0000-0000480C0000}"/>
    <cellStyle name="Comma 6 24 3 3 2" xfId="4998" xr:uid="{00000000-0005-0000-0000-0000490C0000}"/>
    <cellStyle name="Comma 6 24 3 3 2 2" xfId="8946" xr:uid="{FB088FA8-0C76-4234-BEEE-50D14E1375FE}"/>
    <cellStyle name="Comma 6 24 3 3 2 3" xfId="12885" xr:uid="{2D1F2C6F-D840-4BC1-8ECD-9DB1EB9712E9}"/>
    <cellStyle name="Comma 6 24 3 3 3" xfId="6986" xr:uid="{B5135659-054F-4368-8B6B-31B0B58E027F}"/>
    <cellStyle name="Comma 6 24 3 3 4" xfId="10925" xr:uid="{6BE6175A-990A-4E3D-8FC4-1F8C00288BB9}"/>
    <cellStyle name="Comma 6 24 3 4" xfId="3488" xr:uid="{00000000-0005-0000-0000-00004A0C0000}"/>
    <cellStyle name="Comma 6 24 3 4 2" xfId="7640" xr:uid="{ECBED3BD-E294-4D55-9E90-BC452B8393E2}"/>
    <cellStyle name="Comma 6 24 3 4 3" xfId="11579" xr:uid="{70CABB58-1E9D-4402-A9D6-3012180C96EF}"/>
    <cellStyle name="Comma 6 24 3 5" xfId="5680" xr:uid="{6040C837-B963-4184-ADA8-A91E1E27FE7D}"/>
    <cellStyle name="Comma 6 24 3 6" xfId="9619" xr:uid="{9AC57971-68A3-48C2-83F1-2B998EB1F9F4}"/>
    <cellStyle name="Comma 6 24 4" xfId="1458" xr:uid="{00000000-0005-0000-0000-00004B0C0000}"/>
    <cellStyle name="Comma 6 24 4 2" xfId="3702" xr:uid="{00000000-0005-0000-0000-00004C0C0000}"/>
    <cellStyle name="Comma 6 24 4 2 2" xfId="7844" xr:uid="{B78A50AD-D047-4CE1-9FF5-AA32BB4CEA95}"/>
    <cellStyle name="Comma 6 24 4 2 3" xfId="11783" xr:uid="{551AF88D-A812-4639-90DA-4059AF62897B}"/>
    <cellStyle name="Comma 6 24 4 3" xfId="5884" xr:uid="{1587EE41-7063-446C-8506-248460F6B3B7}"/>
    <cellStyle name="Comma 6 24 4 4" xfId="9823" xr:uid="{383F1B2B-7D4B-4614-BD5E-99DCF0F1D05D}"/>
    <cellStyle name="Comma 6 24 5" xfId="2244" xr:uid="{00000000-0005-0000-0000-00004D0C0000}"/>
    <cellStyle name="Comma 6 24 5 2" xfId="4488" xr:uid="{00000000-0005-0000-0000-00004E0C0000}"/>
    <cellStyle name="Comma 6 24 5 2 2" xfId="8497" xr:uid="{7439A991-8E86-4CA2-8FF8-6C6723285F4C}"/>
    <cellStyle name="Comma 6 24 5 2 3" xfId="12436" xr:uid="{E728D925-47AB-4D77-98E7-E49E6C51C4EA}"/>
    <cellStyle name="Comma 6 24 5 3" xfId="6537" xr:uid="{0392FD77-AA2C-4391-B187-E26CDC053F72}"/>
    <cellStyle name="Comma 6 24 5 4" xfId="10476" xr:uid="{6F13E972-B85B-40A0-9BEE-8BD05A66B914}"/>
    <cellStyle name="Comma 6 24 6" xfId="2968" xr:uid="{00000000-0005-0000-0000-00004F0C0000}"/>
    <cellStyle name="Comma 6 24 6 2" xfId="7190" xr:uid="{63CCE036-3E2A-41C2-B2D8-40EFD3F8ED93}"/>
    <cellStyle name="Comma 6 24 6 3" xfId="11129" xr:uid="{75C427DA-3AD0-41A3-80EF-3801F61C3E9B}"/>
    <cellStyle name="Comma 6 24 7" xfId="5231" xr:uid="{F3741D67-C62D-48A7-81E4-A9FE373DB099}"/>
    <cellStyle name="Comma 6 24 8" xfId="9170" xr:uid="{5618242F-92D7-4E7C-B148-59C2EE8145BF}"/>
    <cellStyle name="Comma 6 25" xfId="181" xr:uid="{00000000-0005-0000-0000-0000500C0000}"/>
    <cellStyle name="Comma 6 25 2" xfId="991" xr:uid="{00000000-0005-0000-0000-0000510C0000}"/>
    <cellStyle name="Comma 6 25 2 2" xfId="1779" xr:uid="{00000000-0005-0000-0000-0000520C0000}"/>
    <cellStyle name="Comma 6 25 2 2 2" xfId="4023" xr:uid="{00000000-0005-0000-0000-0000530C0000}"/>
    <cellStyle name="Comma 6 25 2 2 2 2" xfId="8050" xr:uid="{027C7140-D6E9-4975-AEE5-A4A7696C564B}"/>
    <cellStyle name="Comma 6 25 2 2 2 3" xfId="11989" xr:uid="{89F14821-CFB6-4D52-A660-D2EF99475DA7}"/>
    <cellStyle name="Comma 6 25 2 2 3" xfId="6090" xr:uid="{980C9435-9892-41EE-91CF-57011B1F9E2A}"/>
    <cellStyle name="Comma 6 25 2 2 4" xfId="10029" xr:uid="{9B5D61DF-DF69-42C7-8FFF-131C589AF9D4}"/>
    <cellStyle name="Comma 6 25 2 3" xfId="2503" xr:uid="{00000000-0005-0000-0000-0000540C0000}"/>
    <cellStyle name="Comma 6 25 2 3 2" xfId="4747" xr:uid="{00000000-0005-0000-0000-0000550C0000}"/>
    <cellStyle name="Comma 6 25 2 3 2 2" xfId="8703" xr:uid="{927BD7A2-0751-434C-A891-9D9D3ECE2734}"/>
    <cellStyle name="Comma 6 25 2 3 2 3" xfId="12642" xr:uid="{DA27A41F-0EF4-45C0-A60F-6B9559EC20C7}"/>
    <cellStyle name="Comma 6 25 2 3 3" xfId="6743" xr:uid="{0707589D-D674-4940-B186-CA7DF65C74B7}"/>
    <cellStyle name="Comma 6 25 2 3 4" xfId="10682" xr:uid="{F4B481ED-7F01-441B-823B-45054E8E9A2B}"/>
    <cellStyle name="Comma 6 25 2 4" xfId="3237" xr:uid="{00000000-0005-0000-0000-0000560C0000}"/>
    <cellStyle name="Comma 6 25 2 4 2" xfId="7397" xr:uid="{6870BEC1-BFE0-4012-ABDA-45AADCBBB078}"/>
    <cellStyle name="Comma 6 25 2 4 3" xfId="11336" xr:uid="{B1CCC0EC-5744-4CA0-9753-CA71DFB4630B}"/>
    <cellStyle name="Comma 6 25 2 5" xfId="5437" xr:uid="{55AB42E5-3F59-4487-8961-0234375A3A63}"/>
    <cellStyle name="Comma 6 25 2 6" xfId="9376" xr:uid="{A48BBD78-3368-4067-829F-D16ABB404DE4}"/>
    <cellStyle name="Comma 6 25 3" xfId="1244" xr:uid="{00000000-0005-0000-0000-0000570C0000}"/>
    <cellStyle name="Comma 6 25 3 2" xfId="2031" xr:uid="{00000000-0005-0000-0000-0000580C0000}"/>
    <cellStyle name="Comma 6 25 3 2 2" xfId="4275" xr:uid="{00000000-0005-0000-0000-0000590C0000}"/>
    <cellStyle name="Comma 6 25 3 2 2 2" xfId="8294" xr:uid="{8C4DF386-4618-462A-93FC-2CADF5002468}"/>
    <cellStyle name="Comma 6 25 3 2 2 3" xfId="12233" xr:uid="{CAFB7D8D-AB78-428E-A915-A9F0A88BDB6A}"/>
    <cellStyle name="Comma 6 25 3 2 3" xfId="6334" xr:uid="{BFAF57FD-9071-4450-A7D3-925142CE9C79}"/>
    <cellStyle name="Comma 6 25 3 2 4" xfId="10273" xr:uid="{3B8F0B79-A242-484B-872B-6D11DF7987CD}"/>
    <cellStyle name="Comma 6 25 3 3" xfId="2755" xr:uid="{00000000-0005-0000-0000-00005A0C0000}"/>
    <cellStyle name="Comma 6 25 3 3 2" xfId="4999" xr:uid="{00000000-0005-0000-0000-00005B0C0000}"/>
    <cellStyle name="Comma 6 25 3 3 2 2" xfId="8947" xr:uid="{D86163A8-8CA2-49FA-8977-AEBF0A7BAE9D}"/>
    <cellStyle name="Comma 6 25 3 3 2 3" xfId="12886" xr:uid="{D53CC015-70C8-42C0-A2F2-914BC3344556}"/>
    <cellStyle name="Comma 6 25 3 3 3" xfId="6987" xr:uid="{45CA6567-7DC7-420B-B226-B17CCF90B554}"/>
    <cellStyle name="Comma 6 25 3 3 4" xfId="10926" xr:uid="{0C11D7D2-021B-42D1-B64D-E2A154113857}"/>
    <cellStyle name="Comma 6 25 3 4" xfId="3489" xr:uid="{00000000-0005-0000-0000-00005C0C0000}"/>
    <cellStyle name="Comma 6 25 3 4 2" xfId="7641" xr:uid="{A77FD92B-6B3B-4A5E-B557-C032E7E593ED}"/>
    <cellStyle name="Comma 6 25 3 4 3" xfId="11580" xr:uid="{1619DC6E-521D-402F-8088-90719B3BF82B}"/>
    <cellStyle name="Comma 6 25 3 5" xfId="5681" xr:uid="{E99B4F14-3A2A-4A84-A57E-DF384C1AD1F3}"/>
    <cellStyle name="Comma 6 25 3 6" xfId="9620" xr:uid="{F6F26BC4-B610-4458-A35C-B97590E0F09F}"/>
    <cellStyle name="Comma 6 25 4" xfId="1459" xr:uid="{00000000-0005-0000-0000-00005D0C0000}"/>
    <cellStyle name="Comma 6 25 4 2" xfId="3703" xr:uid="{00000000-0005-0000-0000-00005E0C0000}"/>
    <cellStyle name="Comma 6 25 4 2 2" xfId="7845" xr:uid="{F34F495A-1849-4D48-83A6-A40BB7C29727}"/>
    <cellStyle name="Comma 6 25 4 2 3" xfId="11784" xr:uid="{852C315A-CEEE-43F8-AD06-10470432ACAB}"/>
    <cellStyle name="Comma 6 25 4 3" xfId="5885" xr:uid="{3E975558-EE4A-49C2-A36E-97FFB5ECFFDD}"/>
    <cellStyle name="Comma 6 25 4 4" xfId="9824" xr:uid="{118B2770-30D5-4480-86FD-B7385D9E9C0B}"/>
    <cellStyle name="Comma 6 25 5" xfId="2245" xr:uid="{00000000-0005-0000-0000-00005F0C0000}"/>
    <cellStyle name="Comma 6 25 5 2" xfId="4489" xr:uid="{00000000-0005-0000-0000-0000600C0000}"/>
    <cellStyle name="Comma 6 25 5 2 2" xfId="8498" xr:uid="{ECCB9F15-4672-4A3B-B539-8B72A3F3B174}"/>
    <cellStyle name="Comma 6 25 5 2 3" xfId="12437" xr:uid="{55F8DE81-97F8-44C8-8B4F-D386C1A51C57}"/>
    <cellStyle name="Comma 6 25 5 3" xfId="6538" xr:uid="{1B644CC5-6927-4589-A1A8-208D4DB1FB72}"/>
    <cellStyle name="Comma 6 25 5 4" xfId="10477" xr:uid="{39ABA013-7CD7-40F9-8827-8AB9D27A4E16}"/>
    <cellStyle name="Comma 6 25 6" xfId="2969" xr:uid="{00000000-0005-0000-0000-0000610C0000}"/>
    <cellStyle name="Comma 6 25 6 2" xfId="7191" xr:uid="{E0A9B220-DD2C-490F-B2F6-FEEBDD73A7F5}"/>
    <cellStyle name="Comma 6 25 6 3" xfId="11130" xr:uid="{FCFB40D0-18DF-4153-A52B-4D61DA49839A}"/>
    <cellStyle name="Comma 6 25 7" xfId="5232" xr:uid="{BD119A95-C6C0-43AC-93DD-906B6649ACFC}"/>
    <cellStyle name="Comma 6 25 8" xfId="9171" xr:uid="{A41E9977-DDCE-48CC-BAAC-ABF7FAF29833}"/>
    <cellStyle name="Comma 6 26" xfId="182" xr:uid="{00000000-0005-0000-0000-0000620C0000}"/>
    <cellStyle name="Comma 6 26 2" xfId="992" xr:uid="{00000000-0005-0000-0000-0000630C0000}"/>
    <cellStyle name="Comma 6 26 2 2" xfId="1780" xr:uid="{00000000-0005-0000-0000-0000640C0000}"/>
    <cellStyle name="Comma 6 26 2 2 2" xfId="4024" xr:uid="{00000000-0005-0000-0000-0000650C0000}"/>
    <cellStyle name="Comma 6 26 2 2 2 2" xfId="8051" xr:uid="{69DB841F-E17B-4326-8AAF-9E44A2920F97}"/>
    <cellStyle name="Comma 6 26 2 2 2 3" xfId="11990" xr:uid="{3226ACC1-FA54-4C8E-B12E-48C8C7661D4C}"/>
    <cellStyle name="Comma 6 26 2 2 3" xfId="6091" xr:uid="{6465189B-5049-4405-B829-F0E8412CFEA6}"/>
    <cellStyle name="Comma 6 26 2 2 4" xfId="10030" xr:uid="{DDEA6FFB-FA71-4F44-B18F-F679D2E64AB1}"/>
    <cellStyle name="Comma 6 26 2 3" xfId="2504" xr:uid="{00000000-0005-0000-0000-0000660C0000}"/>
    <cellStyle name="Comma 6 26 2 3 2" xfId="4748" xr:uid="{00000000-0005-0000-0000-0000670C0000}"/>
    <cellStyle name="Comma 6 26 2 3 2 2" xfId="8704" xr:uid="{55C8A38F-C15E-4A25-A066-B4070A424E1B}"/>
    <cellStyle name="Comma 6 26 2 3 2 3" xfId="12643" xr:uid="{4F03BCF7-3E8A-4159-9D2D-2EDD578AEEA5}"/>
    <cellStyle name="Comma 6 26 2 3 3" xfId="6744" xr:uid="{83F4CA93-B29D-4970-BB7D-B2B63D00D9AE}"/>
    <cellStyle name="Comma 6 26 2 3 4" xfId="10683" xr:uid="{1B7519BB-283E-4BD7-8D30-C39171A6C66E}"/>
    <cellStyle name="Comma 6 26 2 4" xfId="3238" xr:uid="{00000000-0005-0000-0000-0000680C0000}"/>
    <cellStyle name="Comma 6 26 2 4 2" xfId="7398" xr:uid="{2EDFB533-D7D2-4ACB-8E5E-5923BB6F9254}"/>
    <cellStyle name="Comma 6 26 2 4 3" xfId="11337" xr:uid="{45715095-3ECB-4E41-8CBF-A165A553DCD2}"/>
    <cellStyle name="Comma 6 26 2 5" xfId="5438" xr:uid="{1783DAD2-A9DF-4299-AE65-B974AEC321EB}"/>
    <cellStyle name="Comma 6 26 2 6" xfId="9377" xr:uid="{E8100EBF-F7D3-4B8F-BE27-B78BF51DC074}"/>
    <cellStyle name="Comma 6 26 3" xfId="1245" xr:uid="{00000000-0005-0000-0000-0000690C0000}"/>
    <cellStyle name="Comma 6 26 3 2" xfId="2032" xr:uid="{00000000-0005-0000-0000-00006A0C0000}"/>
    <cellStyle name="Comma 6 26 3 2 2" xfId="4276" xr:uid="{00000000-0005-0000-0000-00006B0C0000}"/>
    <cellStyle name="Comma 6 26 3 2 2 2" xfId="8295" xr:uid="{C657E504-556C-40B3-917E-569F7935E3FC}"/>
    <cellStyle name="Comma 6 26 3 2 2 3" xfId="12234" xr:uid="{76200D0C-F3CE-4571-B53C-0DD13B80C648}"/>
    <cellStyle name="Comma 6 26 3 2 3" xfId="6335" xr:uid="{C7135F39-AD33-4592-AE78-4C5A7AFC56D0}"/>
    <cellStyle name="Comma 6 26 3 2 4" xfId="10274" xr:uid="{AD25E53D-4E7A-4D38-B5F6-3BA5B91626DC}"/>
    <cellStyle name="Comma 6 26 3 3" xfId="2756" xr:uid="{00000000-0005-0000-0000-00006C0C0000}"/>
    <cellStyle name="Comma 6 26 3 3 2" xfId="5000" xr:uid="{00000000-0005-0000-0000-00006D0C0000}"/>
    <cellStyle name="Comma 6 26 3 3 2 2" xfId="8948" xr:uid="{E3C2D6B4-1E64-4D32-BF83-00B66BAC4D1F}"/>
    <cellStyle name="Comma 6 26 3 3 2 3" xfId="12887" xr:uid="{432BF52C-6D42-423B-A495-52115F0164EF}"/>
    <cellStyle name="Comma 6 26 3 3 3" xfId="6988" xr:uid="{C7EE4548-EE79-405D-B6FC-E7C6F6C9B93C}"/>
    <cellStyle name="Comma 6 26 3 3 4" xfId="10927" xr:uid="{1A5FE3C8-31F3-4895-8502-AB8FC9D2EFB7}"/>
    <cellStyle name="Comma 6 26 3 4" xfId="3490" xr:uid="{00000000-0005-0000-0000-00006E0C0000}"/>
    <cellStyle name="Comma 6 26 3 4 2" xfId="7642" xr:uid="{AAB6F0D3-3A25-4BD7-80F3-FDA4350F3A26}"/>
    <cellStyle name="Comma 6 26 3 4 3" xfId="11581" xr:uid="{3666461D-2789-4D44-A7D8-FCF61DDCC58A}"/>
    <cellStyle name="Comma 6 26 3 5" xfId="5682" xr:uid="{CB2241C4-E105-4EEE-8D05-04C731C559FB}"/>
    <cellStyle name="Comma 6 26 3 6" xfId="9621" xr:uid="{7CBD9239-D90B-40CD-84AD-C1A038CF9B92}"/>
    <cellStyle name="Comma 6 26 4" xfId="1460" xr:uid="{00000000-0005-0000-0000-00006F0C0000}"/>
    <cellStyle name="Comma 6 26 4 2" xfId="3704" xr:uid="{00000000-0005-0000-0000-0000700C0000}"/>
    <cellStyle name="Comma 6 26 4 2 2" xfId="7846" xr:uid="{C01C8A56-64D8-49BE-9F62-B31A1310DE18}"/>
    <cellStyle name="Comma 6 26 4 2 3" xfId="11785" xr:uid="{F45A2C59-9773-4B3F-BA63-7A966FFA269D}"/>
    <cellStyle name="Comma 6 26 4 3" xfId="5886" xr:uid="{11855193-FCE5-4347-ACD5-DC4317EA7C95}"/>
    <cellStyle name="Comma 6 26 4 4" xfId="9825" xr:uid="{8FCE2B0E-4C38-48C4-A18C-128B8466155E}"/>
    <cellStyle name="Comma 6 26 5" xfId="2246" xr:uid="{00000000-0005-0000-0000-0000710C0000}"/>
    <cellStyle name="Comma 6 26 5 2" xfId="4490" xr:uid="{00000000-0005-0000-0000-0000720C0000}"/>
    <cellStyle name="Comma 6 26 5 2 2" xfId="8499" xr:uid="{2137E491-1576-43F4-810C-D6F743B03920}"/>
    <cellStyle name="Comma 6 26 5 2 3" xfId="12438" xr:uid="{CC7B20E4-4EAD-45D1-A0C1-F0694FBB2CAE}"/>
    <cellStyle name="Comma 6 26 5 3" xfId="6539" xr:uid="{F3A386F5-D207-4173-98F4-5CDC7716AF0F}"/>
    <cellStyle name="Comma 6 26 5 4" xfId="10478" xr:uid="{FFF9DEC5-D962-45BC-86F1-7CFA4010642B}"/>
    <cellStyle name="Comma 6 26 6" xfId="2970" xr:uid="{00000000-0005-0000-0000-0000730C0000}"/>
    <cellStyle name="Comma 6 26 6 2" xfId="7192" xr:uid="{A1E4DE09-B42A-43DA-9614-E2B9909B3E35}"/>
    <cellStyle name="Comma 6 26 6 3" xfId="11131" xr:uid="{90513BDC-29EF-45A2-977D-2EC93AB948F9}"/>
    <cellStyle name="Comma 6 26 7" xfId="5233" xr:uid="{8B00D9FC-8C94-49CF-903E-707DBBCFD5FE}"/>
    <cellStyle name="Comma 6 26 8" xfId="9172" xr:uid="{A03CB508-2343-4D91-B7FA-EA8192F1C33B}"/>
    <cellStyle name="Comma 6 27" xfId="183" xr:uid="{00000000-0005-0000-0000-0000740C0000}"/>
    <cellStyle name="Comma 6 27 2" xfId="993" xr:uid="{00000000-0005-0000-0000-0000750C0000}"/>
    <cellStyle name="Comma 6 27 2 2" xfId="1781" xr:uid="{00000000-0005-0000-0000-0000760C0000}"/>
    <cellStyle name="Comma 6 27 2 2 2" xfId="4025" xr:uid="{00000000-0005-0000-0000-0000770C0000}"/>
    <cellStyle name="Comma 6 27 2 2 2 2" xfId="8052" xr:uid="{D206E60C-DDFC-418F-840D-A5FF0A544DE8}"/>
    <cellStyle name="Comma 6 27 2 2 2 3" xfId="11991" xr:uid="{D6D79D5C-52A9-4ABA-BEA3-1D1EC29B30C5}"/>
    <cellStyle name="Comma 6 27 2 2 3" xfId="6092" xr:uid="{3AEDF3B3-4B19-41E7-99C0-818641492F13}"/>
    <cellStyle name="Comma 6 27 2 2 4" xfId="10031" xr:uid="{A074C76F-D596-45EA-92D7-F2E93ADBCC84}"/>
    <cellStyle name="Comma 6 27 2 3" xfId="2505" xr:uid="{00000000-0005-0000-0000-0000780C0000}"/>
    <cellStyle name="Comma 6 27 2 3 2" xfId="4749" xr:uid="{00000000-0005-0000-0000-0000790C0000}"/>
    <cellStyle name="Comma 6 27 2 3 2 2" xfId="8705" xr:uid="{4847C7CF-AD65-4A4E-8EC0-04E76ADE4C9F}"/>
    <cellStyle name="Comma 6 27 2 3 2 3" xfId="12644" xr:uid="{82E0B5E1-7A9F-47AF-8C28-BB3900F60109}"/>
    <cellStyle name="Comma 6 27 2 3 3" xfId="6745" xr:uid="{FDC6BE6D-9E7B-4ED7-84A5-02221547843E}"/>
    <cellStyle name="Comma 6 27 2 3 4" xfId="10684" xr:uid="{80D00352-97EC-4E6B-8675-EE561B52A451}"/>
    <cellStyle name="Comma 6 27 2 4" xfId="3239" xr:uid="{00000000-0005-0000-0000-00007A0C0000}"/>
    <cellStyle name="Comma 6 27 2 4 2" xfId="7399" xr:uid="{63E1809B-DC4C-44FE-8A68-1F7C733482D7}"/>
    <cellStyle name="Comma 6 27 2 4 3" xfId="11338" xr:uid="{949B4DC2-1682-4F6C-ACFF-3A5A8F886D3D}"/>
    <cellStyle name="Comma 6 27 2 5" xfId="5439" xr:uid="{564ECFBC-FD30-4F4A-82D2-B4B0F2CCE8C7}"/>
    <cellStyle name="Comma 6 27 2 6" xfId="9378" xr:uid="{17A93658-0568-418F-A4BC-3EF3A5C76DBF}"/>
    <cellStyle name="Comma 6 27 3" xfId="1246" xr:uid="{00000000-0005-0000-0000-00007B0C0000}"/>
    <cellStyle name="Comma 6 27 3 2" xfId="2033" xr:uid="{00000000-0005-0000-0000-00007C0C0000}"/>
    <cellStyle name="Comma 6 27 3 2 2" xfId="4277" xr:uid="{00000000-0005-0000-0000-00007D0C0000}"/>
    <cellStyle name="Comma 6 27 3 2 2 2" xfId="8296" xr:uid="{B776FF01-C56F-4C51-A75C-81959A29EE7C}"/>
    <cellStyle name="Comma 6 27 3 2 2 3" xfId="12235" xr:uid="{8131A0BC-6CBE-41D0-AECB-BC86AC84FA88}"/>
    <cellStyle name="Comma 6 27 3 2 3" xfId="6336" xr:uid="{F6BC0E0B-9C9E-466C-A2CC-84E671A5A54F}"/>
    <cellStyle name="Comma 6 27 3 2 4" xfId="10275" xr:uid="{7BB3A308-EEEC-497F-94C9-FF5AE3741520}"/>
    <cellStyle name="Comma 6 27 3 3" xfId="2757" xr:uid="{00000000-0005-0000-0000-00007E0C0000}"/>
    <cellStyle name="Comma 6 27 3 3 2" xfId="5001" xr:uid="{00000000-0005-0000-0000-00007F0C0000}"/>
    <cellStyle name="Comma 6 27 3 3 2 2" xfId="8949" xr:uid="{FE7F4696-77BB-474E-8B5C-612CAE3B470E}"/>
    <cellStyle name="Comma 6 27 3 3 2 3" xfId="12888" xr:uid="{C0C04B18-0A4C-47AB-BC66-EB5E0A2F39D0}"/>
    <cellStyle name="Comma 6 27 3 3 3" xfId="6989" xr:uid="{95F966F3-9725-488C-92F4-A9943D240AF0}"/>
    <cellStyle name="Comma 6 27 3 3 4" xfId="10928" xr:uid="{071D5C63-8A1E-4F60-9A47-1530AE986334}"/>
    <cellStyle name="Comma 6 27 3 4" xfId="3491" xr:uid="{00000000-0005-0000-0000-0000800C0000}"/>
    <cellStyle name="Comma 6 27 3 4 2" xfId="7643" xr:uid="{4F8E4611-F591-4DC0-AE91-5D31F6C71F2B}"/>
    <cellStyle name="Comma 6 27 3 4 3" xfId="11582" xr:uid="{8C0FE9E6-38D1-47EB-9374-5F2898C3613C}"/>
    <cellStyle name="Comma 6 27 3 5" xfId="5683" xr:uid="{3A7F019A-7DA2-4AB4-96CD-19B43CFA2135}"/>
    <cellStyle name="Comma 6 27 3 6" xfId="9622" xr:uid="{7B63F593-539B-42EB-8630-62E4B43545CD}"/>
    <cellStyle name="Comma 6 27 4" xfId="1461" xr:uid="{00000000-0005-0000-0000-0000810C0000}"/>
    <cellStyle name="Comma 6 27 4 2" xfId="3705" xr:uid="{00000000-0005-0000-0000-0000820C0000}"/>
    <cellStyle name="Comma 6 27 4 2 2" xfId="7847" xr:uid="{CC811E09-FFFF-4085-BFE7-44733BD44317}"/>
    <cellStyle name="Comma 6 27 4 2 3" xfId="11786" xr:uid="{789C5AC5-39ED-4427-8EB6-4E28255B59B6}"/>
    <cellStyle name="Comma 6 27 4 3" xfId="5887" xr:uid="{C0606B65-BA30-4BB8-A181-8A889059ACC3}"/>
    <cellStyle name="Comma 6 27 4 4" xfId="9826" xr:uid="{16F48721-530B-472A-AD30-6E307A7A3C88}"/>
    <cellStyle name="Comma 6 27 5" xfId="2247" xr:uid="{00000000-0005-0000-0000-0000830C0000}"/>
    <cellStyle name="Comma 6 27 5 2" xfId="4491" xr:uid="{00000000-0005-0000-0000-0000840C0000}"/>
    <cellStyle name="Comma 6 27 5 2 2" xfId="8500" xr:uid="{4273D7B7-119C-41D8-8685-3AE9B0ADF3DD}"/>
    <cellStyle name="Comma 6 27 5 2 3" xfId="12439" xr:uid="{E394E843-C8BD-4178-9ADB-BC75D90A7B45}"/>
    <cellStyle name="Comma 6 27 5 3" xfId="6540" xr:uid="{E849E1D0-1A13-4F1A-9630-9C2E6C164F6B}"/>
    <cellStyle name="Comma 6 27 5 4" xfId="10479" xr:uid="{980E045C-EAC2-41EB-9B0B-DA3BBABADB52}"/>
    <cellStyle name="Comma 6 27 6" xfId="2971" xr:uid="{00000000-0005-0000-0000-0000850C0000}"/>
    <cellStyle name="Comma 6 27 6 2" xfId="7193" xr:uid="{8A9A73B6-935C-44CA-9434-A2C2ED600163}"/>
    <cellStyle name="Comma 6 27 6 3" xfId="11132" xr:uid="{341B7226-D2C0-4BAF-974F-27191B56D3B9}"/>
    <cellStyle name="Comma 6 27 7" xfId="5234" xr:uid="{4957165A-051C-425B-A9F1-DE0A43B8C910}"/>
    <cellStyle name="Comma 6 27 8" xfId="9173" xr:uid="{342468E0-F6C2-4582-B954-C4A25E95F6FD}"/>
    <cellStyle name="Comma 6 28" xfId="184" xr:uid="{00000000-0005-0000-0000-0000860C0000}"/>
    <cellStyle name="Comma 6 28 2" xfId="994" xr:uid="{00000000-0005-0000-0000-0000870C0000}"/>
    <cellStyle name="Comma 6 28 2 2" xfId="1782" xr:uid="{00000000-0005-0000-0000-0000880C0000}"/>
    <cellStyle name="Comma 6 28 2 2 2" xfId="4026" xr:uid="{00000000-0005-0000-0000-0000890C0000}"/>
    <cellStyle name="Comma 6 28 2 2 2 2" xfId="8053" xr:uid="{D10C88C2-25F6-4F94-AB9F-DDE991DCA2F5}"/>
    <cellStyle name="Comma 6 28 2 2 2 3" xfId="11992" xr:uid="{5E9F2B3F-859D-4162-989C-7EA30F8AE7F8}"/>
    <cellStyle name="Comma 6 28 2 2 3" xfId="6093" xr:uid="{A663C56D-54DF-4E13-8FA6-B3340A587268}"/>
    <cellStyle name="Comma 6 28 2 2 4" xfId="10032" xr:uid="{AE182B3F-44C1-4F2B-A02A-927976784E22}"/>
    <cellStyle name="Comma 6 28 2 3" xfId="2506" xr:uid="{00000000-0005-0000-0000-00008A0C0000}"/>
    <cellStyle name="Comma 6 28 2 3 2" xfId="4750" xr:uid="{00000000-0005-0000-0000-00008B0C0000}"/>
    <cellStyle name="Comma 6 28 2 3 2 2" xfId="8706" xr:uid="{AA700589-50BF-4C24-90F1-7A63BE24A168}"/>
    <cellStyle name="Comma 6 28 2 3 2 3" xfId="12645" xr:uid="{7F6C12C1-0FFB-4B51-92FE-BBC71C459253}"/>
    <cellStyle name="Comma 6 28 2 3 3" xfId="6746" xr:uid="{FA9F1CE4-79BA-4DFA-AE8C-659319E3D9F6}"/>
    <cellStyle name="Comma 6 28 2 3 4" xfId="10685" xr:uid="{7D369064-B840-4854-A48B-3FFE3B2B3004}"/>
    <cellStyle name="Comma 6 28 2 4" xfId="3240" xr:uid="{00000000-0005-0000-0000-00008C0C0000}"/>
    <cellStyle name="Comma 6 28 2 4 2" xfId="7400" xr:uid="{18A8DCD3-1894-4BBB-A5A1-97C06683AA05}"/>
    <cellStyle name="Comma 6 28 2 4 3" xfId="11339" xr:uid="{5DB729A6-6F2E-475E-981F-AFC048B27B12}"/>
    <cellStyle name="Comma 6 28 2 5" xfId="5440" xr:uid="{8A374C00-840A-4410-94C0-F2C19EC693A8}"/>
    <cellStyle name="Comma 6 28 2 6" xfId="9379" xr:uid="{ED472CFD-76A8-42F8-A7F9-06935A38973D}"/>
    <cellStyle name="Comma 6 28 3" xfId="1247" xr:uid="{00000000-0005-0000-0000-00008D0C0000}"/>
    <cellStyle name="Comma 6 28 3 2" xfId="2034" xr:uid="{00000000-0005-0000-0000-00008E0C0000}"/>
    <cellStyle name="Comma 6 28 3 2 2" xfId="4278" xr:uid="{00000000-0005-0000-0000-00008F0C0000}"/>
    <cellStyle name="Comma 6 28 3 2 2 2" xfId="8297" xr:uid="{0D9257D7-A43D-4EF0-BB6E-CCE8AFB7FECD}"/>
    <cellStyle name="Comma 6 28 3 2 2 3" xfId="12236" xr:uid="{6D2F7073-8F24-4B26-9A12-63E38DAD6274}"/>
    <cellStyle name="Comma 6 28 3 2 3" xfId="6337" xr:uid="{1D8C9120-9FA7-48C4-A5B8-05AC1A349B2D}"/>
    <cellStyle name="Comma 6 28 3 2 4" xfId="10276" xr:uid="{4D03CD92-1865-4EB4-8682-4527A73BA489}"/>
    <cellStyle name="Comma 6 28 3 3" xfId="2758" xr:uid="{00000000-0005-0000-0000-0000900C0000}"/>
    <cellStyle name="Comma 6 28 3 3 2" xfId="5002" xr:uid="{00000000-0005-0000-0000-0000910C0000}"/>
    <cellStyle name="Comma 6 28 3 3 2 2" xfId="8950" xr:uid="{D233556D-2B2B-4102-835E-213B1881AB64}"/>
    <cellStyle name="Comma 6 28 3 3 2 3" xfId="12889" xr:uid="{7A566DD0-3254-4008-AA0C-4A4ED3C7BE4A}"/>
    <cellStyle name="Comma 6 28 3 3 3" xfId="6990" xr:uid="{E97D8666-A8F9-4517-B9DD-A3121DB1B09E}"/>
    <cellStyle name="Comma 6 28 3 3 4" xfId="10929" xr:uid="{94564086-87FF-43A0-94A1-E8CF4D6D7839}"/>
    <cellStyle name="Comma 6 28 3 4" xfId="3492" xr:uid="{00000000-0005-0000-0000-0000920C0000}"/>
    <cellStyle name="Comma 6 28 3 4 2" xfId="7644" xr:uid="{09FDCD7F-F7D9-49B8-85A0-C8959120857C}"/>
    <cellStyle name="Comma 6 28 3 4 3" xfId="11583" xr:uid="{990926ED-A081-4E8B-ABB8-E5104E48B91B}"/>
    <cellStyle name="Comma 6 28 3 5" xfId="5684" xr:uid="{7350A2FD-AE2B-404B-8BCE-9705E0052BCE}"/>
    <cellStyle name="Comma 6 28 3 6" xfId="9623" xr:uid="{03FDAE8B-1803-4796-A4C1-9050F27C4CDA}"/>
    <cellStyle name="Comma 6 28 4" xfId="1462" xr:uid="{00000000-0005-0000-0000-0000930C0000}"/>
    <cellStyle name="Comma 6 28 4 2" xfId="3706" xr:uid="{00000000-0005-0000-0000-0000940C0000}"/>
    <cellStyle name="Comma 6 28 4 2 2" xfId="7848" xr:uid="{B09345EC-8DBD-4C26-A98E-9DF8EE8E2FA4}"/>
    <cellStyle name="Comma 6 28 4 2 3" xfId="11787" xr:uid="{37B4F104-6576-4375-BEC0-A2BB5F57880D}"/>
    <cellStyle name="Comma 6 28 4 3" xfId="5888" xr:uid="{D3066EED-5057-41CE-92BE-9FE73D529787}"/>
    <cellStyle name="Comma 6 28 4 4" xfId="9827" xr:uid="{AFF58511-955A-4A4E-8C62-E277F5AD7733}"/>
    <cellStyle name="Comma 6 28 5" xfId="2248" xr:uid="{00000000-0005-0000-0000-0000950C0000}"/>
    <cellStyle name="Comma 6 28 5 2" xfId="4492" xr:uid="{00000000-0005-0000-0000-0000960C0000}"/>
    <cellStyle name="Comma 6 28 5 2 2" xfId="8501" xr:uid="{575840B8-3CA0-4C41-83C7-057C237E4F06}"/>
    <cellStyle name="Comma 6 28 5 2 3" xfId="12440" xr:uid="{DA35AADF-F347-4A57-BAFA-86A7DAC624DD}"/>
    <cellStyle name="Comma 6 28 5 3" xfId="6541" xr:uid="{01CB71EA-F00C-44DD-9307-81919E756C6C}"/>
    <cellStyle name="Comma 6 28 5 4" xfId="10480" xr:uid="{1F236668-96F1-422E-BD94-EF28B7A99FCE}"/>
    <cellStyle name="Comma 6 28 6" xfId="2972" xr:uid="{00000000-0005-0000-0000-0000970C0000}"/>
    <cellStyle name="Comma 6 28 6 2" xfId="7194" xr:uid="{2BABE0DB-16D8-401A-B0EA-E0B3D0E0DA21}"/>
    <cellStyle name="Comma 6 28 6 3" xfId="11133" xr:uid="{3F295E95-5071-42F8-8EB5-4F164FD0E036}"/>
    <cellStyle name="Comma 6 28 7" xfId="5235" xr:uid="{CDAF0F90-0EB1-4437-859C-C650CCC4A5E3}"/>
    <cellStyle name="Comma 6 28 8" xfId="9174" xr:uid="{0AB82B4E-67ED-48E5-A0D7-96CC6464521F}"/>
    <cellStyle name="Comma 6 29" xfId="185" xr:uid="{00000000-0005-0000-0000-0000980C0000}"/>
    <cellStyle name="Comma 6 29 2" xfId="995" xr:uid="{00000000-0005-0000-0000-0000990C0000}"/>
    <cellStyle name="Comma 6 29 2 2" xfId="1783" xr:uid="{00000000-0005-0000-0000-00009A0C0000}"/>
    <cellStyle name="Comma 6 29 2 2 2" xfId="4027" xr:uid="{00000000-0005-0000-0000-00009B0C0000}"/>
    <cellStyle name="Comma 6 29 2 2 2 2" xfId="8054" xr:uid="{E6F38D63-6F41-41EC-B8F7-0A4715775BEA}"/>
    <cellStyle name="Comma 6 29 2 2 2 3" xfId="11993" xr:uid="{4056B19A-9E18-4492-95DD-5780F60D77C4}"/>
    <cellStyle name="Comma 6 29 2 2 3" xfId="6094" xr:uid="{C9E8883D-2F5D-4C6B-901D-C6C32A9C0C00}"/>
    <cellStyle name="Comma 6 29 2 2 4" xfId="10033" xr:uid="{D0004703-5A4F-4AEB-B8C3-A05A19EF1BC7}"/>
    <cellStyle name="Comma 6 29 2 3" xfId="2507" xr:uid="{00000000-0005-0000-0000-00009C0C0000}"/>
    <cellStyle name="Comma 6 29 2 3 2" xfId="4751" xr:uid="{00000000-0005-0000-0000-00009D0C0000}"/>
    <cellStyle name="Comma 6 29 2 3 2 2" xfId="8707" xr:uid="{1BCC359D-E8C8-4AE5-A551-57ACE3B5A276}"/>
    <cellStyle name="Comma 6 29 2 3 2 3" xfId="12646" xr:uid="{81FAA970-92D2-48F6-BA4D-8E95177F5F7E}"/>
    <cellStyle name="Comma 6 29 2 3 3" xfId="6747" xr:uid="{0A9AA37A-05E4-49BD-A4A1-119604E06F5E}"/>
    <cellStyle name="Comma 6 29 2 3 4" xfId="10686" xr:uid="{DFD56B88-75C8-4E18-9735-DDB4CB94F59D}"/>
    <cellStyle name="Comma 6 29 2 4" xfId="3241" xr:uid="{00000000-0005-0000-0000-00009E0C0000}"/>
    <cellStyle name="Comma 6 29 2 4 2" xfId="7401" xr:uid="{0DCCDC7F-31EC-4F22-8C80-333C0342C3FE}"/>
    <cellStyle name="Comma 6 29 2 4 3" xfId="11340" xr:uid="{5044AA11-B44F-430E-B1AC-03F983249CA9}"/>
    <cellStyle name="Comma 6 29 2 5" xfId="5441" xr:uid="{D19CE43F-AC09-4DF8-AC99-C1B8CFFFBF55}"/>
    <cellStyle name="Comma 6 29 2 6" xfId="9380" xr:uid="{29E60857-35E2-436D-88D8-53561430EAA8}"/>
    <cellStyle name="Comma 6 29 3" xfId="1248" xr:uid="{00000000-0005-0000-0000-00009F0C0000}"/>
    <cellStyle name="Comma 6 29 3 2" xfId="2035" xr:uid="{00000000-0005-0000-0000-0000A00C0000}"/>
    <cellStyle name="Comma 6 29 3 2 2" xfId="4279" xr:uid="{00000000-0005-0000-0000-0000A10C0000}"/>
    <cellStyle name="Comma 6 29 3 2 2 2" xfId="8298" xr:uid="{58F9110B-64C3-4309-88E3-3DAFD5119896}"/>
    <cellStyle name="Comma 6 29 3 2 2 3" xfId="12237" xr:uid="{09100A94-59AB-4EF8-A08A-E1617E1582C9}"/>
    <cellStyle name="Comma 6 29 3 2 3" xfId="6338" xr:uid="{01934E4B-9324-4EDB-ADF0-B9FFD34FA1F4}"/>
    <cellStyle name="Comma 6 29 3 2 4" xfId="10277" xr:uid="{89EB0678-DEDD-462D-894F-79DBC21FE315}"/>
    <cellStyle name="Comma 6 29 3 3" xfId="2759" xr:uid="{00000000-0005-0000-0000-0000A20C0000}"/>
    <cellStyle name="Comma 6 29 3 3 2" xfId="5003" xr:uid="{00000000-0005-0000-0000-0000A30C0000}"/>
    <cellStyle name="Comma 6 29 3 3 2 2" xfId="8951" xr:uid="{57BF5F9B-2C75-4FEA-BDBA-F944A1527356}"/>
    <cellStyle name="Comma 6 29 3 3 2 3" xfId="12890" xr:uid="{8F727338-82CD-4F34-A06A-712EE45C0BC7}"/>
    <cellStyle name="Comma 6 29 3 3 3" xfId="6991" xr:uid="{ABC2C277-1F23-4D9D-966D-497FBC67E3EF}"/>
    <cellStyle name="Comma 6 29 3 3 4" xfId="10930" xr:uid="{FABCAFBA-5C76-4695-B08F-E00227BCFE73}"/>
    <cellStyle name="Comma 6 29 3 4" xfId="3493" xr:uid="{00000000-0005-0000-0000-0000A40C0000}"/>
    <cellStyle name="Comma 6 29 3 4 2" xfId="7645" xr:uid="{15286A34-7EF2-4D43-ADB9-CF0420304C3E}"/>
    <cellStyle name="Comma 6 29 3 4 3" xfId="11584" xr:uid="{18A60733-9C23-44EB-90B5-F6B575A36F15}"/>
    <cellStyle name="Comma 6 29 3 5" xfId="5685" xr:uid="{CFDB4ED1-BA0E-40FB-BF75-83266A323557}"/>
    <cellStyle name="Comma 6 29 3 6" xfId="9624" xr:uid="{71476127-E5D3-4BA4-A57B-86EA46CB96C4}"/>
    <cellStyle name="Comma 6 29 4" xfId="1463" xr:uid="{00000000-0005-0000-0000-0000A50C0000}"/>
    <cellStyle name="Comma 6 29 4 2" xfId="3707" xr:uid="{00000000-0005-0000-0000-0000A60C0000}"/>
    <cellStyle name="Comma 6 29 4 2 2" xfId="7849" xr:uid="{831A5CA2-22D9-4CDE-B624-78E602CE4E48}"/>
    <cellStyle name="Comma 6 29 4 2 3" xfId="11788" xr:uid="{39971271-105C-4A1B-8342-63D0C6B37C9A}"/>
    <cellStyle name="Comma 6 29 4 3" xfId="5889" xr:uid="{1944B570-4095-4CBD-A844-D36F48C79E52}"/>
    <cellStyle name="Comma 6 29 4 4" xfId="9828" xr:uid="{CE98DCB3-6F9C-4705-8921-976A9D661599}"/>
    <cellStyle name="Comma 6 29 5" xfId="2249" xr:uid="{00000000-0005-0000-0000-0000A70C0000}"/>
    <cellStyle name="Comma 6 29 5 2" xfId="4493" xr:uid="{00000000-0005-0000-0000-0000A80C0000}"/>
    <cellStyle name="Comma 6 29 5 2 2" xfId="8502" xr:uid="{1668A76C-5595-4443-87FD-2A5F8DA5C1B9}"/>
    <cellStyle name="Comma 6 29 5 2 3" xfId="12441" xr:uid="{8BA400C0-70DA-42B4-BE62-692AA8C44A32}"/>
    <cellStyle name="Comma 6 29 5 3" xfId="6542" xr:uid="{E07D6455-BC7C-46A3-A65B-3AA34B2FABC0}"/>
    <cellStyle name="Comma 6 29 5 4" xfId="10481" xr:uid="{94FD6C03-B3C0-4C07-9105-19B9FB2926A8}"/>
    <cellStyle name="Comma 6 29 6" xfId="2973" xr:uid="{00000000-0005-0000-0000-0000A90C0000}"/>
    <cellStyle name="Comma 6 29 6 2" xfId="7195" xr:uid="{5E268A10-ECD3-49AB-893E-D457ACD36670}"/>
    <cellStyle name="Comma 6 29 6 3" xfId="11134" xr:uid="{C4390562-ACDB-4C7B-B633-980ABFB44A85}"/>
    <cellStyle name="Comma 6 29 7" xfId="5236" xr:uid="{85F6F42D-183C-4566-9B26-B66B2BF0856B}"/>
    <cellStyle name="Comma 6 29 8" xfId="9175" xr:uid="{56C5FEC6-D07C-4E4F-9EC8-516F47573834}"/>
    <cellStyle name="Comma 6 3" xfId="186" xr:uid="{00000000-0005-0000-0000-0000AA0C0000}"/>
    <cellStyle name="Comma 6 3 2" xfId="996" xr:uid="{00000000-0005-0000-0000-0000AB0C0000}"/>
    <cellStyle name="Comma 6 3 2 2" xfId="1784" xr:uid="{00000000-0005-0000-0000-0000AC0C0000}"/>
    <cellStyle name="Comma 6 3 2 2 2" xfId="4028" xr:uid="{00000000-0005-0000-0000-0000AD0C0000}"/>
    <cellStyle name="Comma 6 3 2 2 2 2" xfId="8055" xr:uid="{3CA79018-F180-4169-8DB6-37AD5551DD91}"/>
    <cellStyle name="Comma 6 3 2 2 2 3" xfId="11994" xr:uid="{CC3D2906-F0AD-4BF4-960A-5ED82447A61D}"/>
    <cellStyle name="Comma 6 3 2 2 3" xfId="6095" xr:uid="{03635F5E-3F88-4A4D-A913-584A8A02012D}"/>
    <cellStyle name="Comma 6 3 2 2 4" xfId="10034" xr:uid="{D3108E36-9D77-422D-BD69-0EF92FF2182A}"/>
    <cellStyle name="Comma 6 3 2 3" xfId="2508" xr:uid="{00000000-0005-0000-0000-0000AE0C0000}"/>
    <cellStyle name="Comma 6 3 2 3 2" xfId="4752" xr:uid="{00000000-0005-0000-0000-0000AF0C0000}"/>
    <cellStyle name="Comma 6 3 2 3 2 2" xfId="8708" xr:uid="{B46949DA-540D-4A8E-B4E9-A8A610216CBA}"/>
    <cellStyle name="Comma 6 3 2 3 2 3" xfId="12647" xr:uid="{E441EDC4-8F9E-45DD-B776-F8FE28D3C252}"/>
    <cellStyle name="Comma 6 3 2 3 3" xfId="6748" xr:uid="{A8FD039A-4847-4E23-AF49-0E41C0FA22CC}"/>
    <cellStyle name="Comma 6 3 2 3 4" xfId="10687" xr:uid="{EF087A18-5130-4046-9F24-22044ED9DA86}"/>
    <cellStyle name="Comma 6 3 2 4" xfId="3242" xr:uid="{00000000-0005-0000-0000-0000B00C0000}"/>
    <cellStyle name="Comma 6 3 2 4 2" xfId="7402" xr:uid="{59E868D1-9893-492E-AA6C-6CD98DECFBB8}"/>
    <cellStyle name="Comma 6 3 2 4 3" xfId="11341" xr:uid="{86759514-722D-4B37-A219-D48EDB95FE2F}"/>
    <cellStyle name="Comma 6 3 2 5" xfId="5442" xr:uid="{62A2FEF8-29FE-4F46-ABAA-B344F3ADC811}"/>
    <cellStyle name="Comma 6 3 2 6" xfId="9381" xr:uid="{4B4DEF97-AE52-41A7-98C1-5A642F6FE34C}"/>
    <cellStyle name="Comma 6 3 3" xfId="1249" xr:uid="{00000000-0005-0000-0000-0000B10C0000}"/>
    <cellStyle name="Comma 6 3 3 2" xfId="2036" xr:uid="{00000000-0005-0000-0000-0000B20C0000}"/>
    <cellStyle name="Comma 6 3 3 2 2" xfId="4280" xr:uid="{00000000-0005-0000-0000-0000B30C0000}"/>
    <cellStyle name="Comma 6 3 3 2 2 2" xfId="8299" xr:uid="{C700B6ED-BB4F-4D2C-AA98-A2D796B5A9A5}"/>
    <cellStyle name="Comma 6 3 3 2 2 3" xfId="12238" xr:uid="{296C400B-C702-4FD5-B1BD-49DE3AC79027}"/>
    <cellStyle name="Comma 6 3 3 2 3" xfId="6339" xr:uid="{C602A5C7-0AA4-42E8-9802-A56F82A3191B}"/>
    <cellStyle name="Comma 6 3 3 2 4" xfId="10278" xr:uid="{F15A79CD-F98A-4AF9-92C7-6FD43500812D}"/>
    <cellStyle name="Comma 6 3 3 3" xfId="2760" xr:uid="{00000000-0005-0000-0000-0000B40C0000}"/>
    <cellStyle name="Comma 6 3 3 3 2" xfId="5004" xr:uid="{00000000-0005-0000-0000-0000B50C0000}"/>
    <cellStyle name="Comma 6 3 3 3 2 2" xfId="8952" xr:uid="{0D523502-9721-4F27-856B-90E3CD9C8138}"/>
    <cellStyle name="Comma 6 3 3 3 2 3" xfId="12891" xr:uid="{A7139E22-042B-4F14-A8FB-3785885E113B}"/>
    <cellStyle name="Comma 6 3 3 3 3" xfId="6992" xr:uid="{EA97CE06-B15B-482C-9CD2-0640E26DA057}"/>
    <cellStyle name="Comma 6 3 3 3 4" xfId="10931" xr:uid="{26365C23-8A8E-4FDC-9462-F879EA5FCBC0}"/>
    <cellStyle name="Comma 6 3 3 4" xfId="3494" xr:uid="{00000000-0005-0000-0000-0000B60C0000}"/>
    <cellStyle name="Comma 6 3 3 4 2" xfId="7646" xr:uid="{F27E4DEB-DE50-4AFD-80C0-0E03FBB5F672}"/>
    <cellStyle name="Comma 6 3 3 4 3" xfId="11585" xr:uid="{6E23F7E0-3E98-4BB5-A53C-552F83F39451}"/>
    <cellStyle name="Comma 6 3 3 5" xfId="5686" xr:uid="{93962778-91E4-4151-BD67-A2EF0892BA10}"/>
    <cellStyle name="Comma 6 3 3 6" xfId="9625" xr:uid="{0AD92D8B-3AB0-4C2B-B7F9-47381EE6264F}"/>
    <cellStyle name="Comma 6 3 4" xfId="1464" xr:uid="{00000000-0005-0000-0000-0000B70C0000}"/>
    <cellStyle name="Comma 6 3 4 2" xfId="3708" xr:uid="{00000000-0005-0000-0000-0000B80C0000}"/>
    <cellStyle name="Comma 6 3 4 2 2" xfId="7850" xr:uid="{12566FEA-BE36-441B-9CB3-8306ABC4B8FD}"/>
    <cellStyle name="Comma 6 3 4 2 3" xfId="11789" xr:uid="{5AA533C2-5AAC-46B6-A52F-2F309AD04BDB}"/>
    <cellStyle name="Comma 6 3 4 3" xfId="5890" xr:uid="{28984FE7-E89A-4464-B657-7C413C9C43BA}"/>
    <cellStyle name="Comma 6 3 4 4" xfId="9829" xr:uid="{1843E754-B244-4D09-8B64-030F8A22D373}"/>
    <cellStyle name="Comma 6 3 5" xfId="2250" xr:uid="{00000000-0005-0000-0000-0000B90C0000}"/>
    <cellStyle name="Comma 6 3 5 2" xfId="4494" xr:uid="{00000000-0005-0000-0000-0000BA0C0000}"/>
    <cellStyle name="Comma 6 3 5 2 2" xfId="8503" xr:uid="{AA2EA959-FAA4-4CE1-8FC6-8A2617DD7CB9}"/>
    <cellStyle name="Comma 6 3 5 2 3" xfId="12442" xr:uid="{E7497428-84A3-43DA-9824-51E3B8888726}"/>
    <cellStyle name="Comma 6 3 5 3" xfId="6543" xr:uid="{B5F78B80-C7CB-4EC4-BE9C-95CCB19CF59B}"/>
    <cellStyle name="Comma 6 3 5 4" xfId="10482" xr:uid="{BB77D2F8-CCF0-4ED7-BAF4-9D6FFD356D8E}"/>
    <cellStyle name="Comma 6 3 6" xfId="2974" xr:uid="{00000000-0005-0000-0000-0000BB0C0000}"/>
    <cellStyle name="Comma 6 3 6 2" xfId="7196" xr:uid="{9498FF85-DEDA-42A5-9D70-BED53B782FC8}"/>
    <cellStyle name="Comma 6 3 6 3" xfId="11135" xr:uid="{43489ADB-368C-4365-82C0-14D42B9740C3}"/>
    <cellStyle name="Comma 6 3 7" xfId="5237" xr:uid="{0F66A23F-B84D-4EA4-938B-27FC263396EA}"/>
    <cellStyle name="Comma 6 3 8" xfId="9176" xr:uid="{02BB1F61-3757-4D05-893E-22A7141A37C5}"/>
    <cellStyle name="Comma 6 30" xfId="187" xr:uid="{00000000-0005-0000-0000-0000BC0C0000}"/>
    <cellStyle name="Comma 6 30 2" xfId="997" xr:uid="{00000000-0005-0000-0000-0000BD0C0000}"/>
    <cellStyle name="Comma 6 30 2 2" xfId="1785" xr:uid="{00000000-0005-0000-0000-0000BE0C0000}"/>
    <cellStyle name="Comma 6 30 2 2 2" xfId="4029" xr:uid="{00000000-0005-0000-0000-0000BF0C0000}"/>
    <cellStyle name="Comma 6 30 2 2 2 2" xfId="8056" xr:uid="{2743E848-AD1B-48FF-86F2-85C3C393ACE8}"/>
    <cellStyle name="Comma 6 30 2 2 2 3" xfId="11995" xr:uid="{DD95D589-CC1F-413A-B87C-6F94DD7C7614}"/>
    <cellStyle name="Comma 6 30 2 2 3" xfId="6096" xr:uid="{40952B28-73B8-4D59-A0B9-67173864E9D3}"/>
    <cellStyle name="Comma 6 30 2 2 4" xfId="10035" xr:uid="{880D5A30-A5E3-4FD0-83D2-2EEA29F70BFD}"/>
    <cellStyle name="Comma 6 30 2 3" xfId="2509" xr:uid="{00000000-0005-0000-0000-0000C00C0000}"/>
    <cellStyle name="Comma 6 30 2 3 2" xfId="4753" xr:uid="{00000000-0005-0000-0000-0000C10C0000}"/>
    <cellStyle name="Comma 6 30 2 3 2 2" xfId="8709" xr:uid="{931F7872-2B9B-48A2-A64E-8DEDE56E44B0}"/>
    <cellStyle name="Comma 6 30 2 3 2 3" xfId="12648" xr:uid="{B9E94AA7-F38B-4D20-A685-F2F4F448E620}"/>
    <cellStyle name="Comma 6 30 2 3 3" xfId="6749" xr:uid="{AE3C6D90-E3C5-4B09-9290-28934B8557F6}"/>
    <cellStyle name="Comma 6 30 2 3 4" xfId="10688" xr:uid="{24BD1E1C-0E50-448F-BF28-F1156C70E0C7}"/>
    <cellStyle name="Comma 6 30 2 4" xfId="3243" xr:uid="{00000000-0005-0000-0000-0000C20C0000}"/>
    <cellStyle name="Comma 6 30 2 4 2" xfId="7403" xr:uid="{6B5955DD-29F7-41DB-BE0E-20390943FAFB}"/>
    <cellStyle name="Comma 6 30 2 4 3" xfId="11342" xr:uid="{3ECDF0A6-BB2B-4B31-AC43-205F5B371349}"/>
    <cellStyle name="Comma 6 30 2 5" xfId="5443" xr:uid="{70585DA8-A822-422A-A591-91E893911B09}"/>
    <cellStyle name="Comma 6 30 2 6" xfId="9382" xr:uid="{556394DF-F29D-4475-AAC3-720D264A192B}"/>
    <cellStyle name="Comma 6 30 3" xfId="1250" xr:uid="{00000000-0005-0000-0000-0000C30C0000}"/>
    <cellStyle name="Comma 6 30 3 2" xfId="2037" xr:uid="{00000000-0005-0000-0000-0000C40C0000}"/>
    <cellStyle name="Comma 6 30 3 2 2" xfId="4281" xr:uid="{00000000-0005-0000-0000-0000C50C0000}"/>
    <cellStyle name="Comma 6 30 3 2 2 2" xfId="8300" xr:uid="{03DD02A4-CD34-4776-B6EA-B4888022B868}"/>
    <cellStyle name="Comma 6 30 3 2 2 3" xfId="12239" xr:uid="{161AC6E7-EFE0-475B-BE6D-94F5560B6ECD}"/>
    <cellStyle name="Comma 6 30 3 2 3" xfId="6340" xr:uid="{BF4FFA5C-6548-4FCA-92C1-1CB535E9EF3B}"/>
    <cellStyle name="Comma 6 30 3 2 4" xfId="10279" xr:uid="{DCFEDC4F-5850-48A9-8EDE-8CEEE35E9E20}"/>
    <cellStyle name="Comma 6 30 3 3" xfId="2761" xr:uid="{00000000-0005-0000-0000-0000C60C0000}"/>
    <cellStyle name="Comma 6 30 3 3 2" xfId="5005" xr:uid="{00000000-0005-0000-0000-0000C70C0000}"/>
    <cellStyle name="Comma 6 30 3 3 2 2" xfId="8953" xr:uid="{E224AF62-9098-43F1-BCAA-5189EE9663C4}"/>
    <cellStyle name="Comma 6 30 3 3 2 3" xfId="12892" xr:uid="{B282178B-AA89-4A12-A86F-E95DD53488D6}"/>
    <cellStyle name="Comma 6 30 3 3 3" xfId="6993" xr:uid="{48575C62-83A9-4E17-A8C7-A27A12EB88D5}"/>
    <cellStyle name="Comma 6 30 3 3 4" xfId="10932" xr:uid="{0F2BFA51-0987-4C28-87B0-2C793E6D509C}"/>
    <cellStyle name="Comma 6 30 3 4" xfId="3495" xr:uid="{00000000-0005-0000-0000-0000C80C0000}"/>
    <cellStyle name="Comma 6 30 3 4 2" xfId="7647" xr:uid="{9D2F9A86-56BF-44FC-B45B-74F0CFA83381}"/>
    <cellStyle name="Comma 6 30 3 4 3" xfId="11586" xr:uid="{D66007B4-926E-45FA-AD0C-38DD536B0925}"/>
    <cellStyle name="Comma 6 30 3 5" xfId="5687" xr:uid="{2556000B-E440-4935-A6BE-EA664BF7EBBE}"/>
    <cellStyle name="Comma 6 30 3 6" xfId="9626" xr:uid="{88633F4C-096A-4E34-918F-B717754BA192}"/>
    <cellStyle name="Comma 6 30 4" xfId="1465" xr:uid="{00000000-0005-0000-0000-0000C90C0000}"/>
    <cellStyle name="Comma 6 30 4 2" xfId="3709" xr:uid="{00000000-0005-0000-0000-0000CA0C0000}"/>
    <cellStyle name="Comma 6 30 4 2 2" xfId="7851" xr:uid="{CC742841-49B5-4F33-ADB3-88A30A9964D9}"/>
    <cellStyle name="Comma 6 30 4 2 3" xfId="11790" xr:uid="{7015D963-89E7-4D4E-89D5-9415D1F6CBF9}"/>
    <cellStyle name="Comma 6 30 4 3" xfId="5891" xr:uid="{B320DEDC-C968-4CD7-999E-C4A5F5319479}"/>
    <cellStyle name="Comma 6 30 4 4" xfId="9830" xr:uid="{33842025-10C7-4EAE-A936-A177A79FF1AD}"/>
    <cellStyle name="Comma 6 30 5" xfId="2251" xr:uid="{00000000-0005-0000-0000-0000CB0C0000}"/>
    <cellStyle name="Comma 6 30 5 2" xfId="4495" xr:uid="{00000000-0005-0000-0000-0000CC0C0000}"/>
    <cellStyle name="Comma 6 30 5 2 2" xfId="8504" xr:uid="{C907192F-08EF-4E86-80EC-71040759C920}"/>
    <cellStyle name="Comma 6 30 5 2 3" xfId="12443" xr:uid="{EA2900A1-16B2-44FB-922C-23E712B0E315}"/>
    <cellStyle name="Comma 6 30 5 3" xfId="6544" xr:uid="{11F37FEE-72AA-41E0-824A-AC9AEB410A1A}"/>
    <cellStyle name="Comma 6 30 5 4" xfId="10483" xr:uid="{88E7C6E2-8E6A-41F8-B9F0-687B0269257E}"/>
    <cellStyle name="Comma 6 30 6" xfId="2975" xr:uid="{00000000-0005-0000-0000-0000CD0C0000}"/>
    <cellStyle name="Comma 6 30 6 2" xfId="7197" xr:uid="{6D424833-A079-4881-90F1-B268DAED747B}"/>
    <cellStyle name="Comma 6 30 6 3" xfId="11136" xr:uid="{5C13A2AD-D3BA-4F65-9A2C-B32D0330E181}"/>
    <cellStyle name="Comma 6 30 7" xfId="5238" xr:uid="{69B82803-8C03-4C8B-9680-CAAEBE4E67DE}"/>
    <cellStyle name="Comma 6 30 8" xfId="9177" xr:uid="{801C8810-A140-4561-AA62-E6CAAAC39ACB}"/>
    <cellStyle name="Comma 6 31" xfId="188" xr:uid="{00000000-0005-0000-0000-0000CE0C0000}"/>
    <cellStyle name="Comma 6 31 2" xfId="998" xr:uid="{00000000-0005-0000-0000-0000CF0C0000}"/>
    <cellStyle name="Comma 6 31 2 2" xfId="1786" xr:uid="{00000000-0005-0000-0000-0000D00C0000}"/>
    <cellStyle name="Comma 6 31 2 2 2" xfId="4030" xr:uid="{00000000-0005-0000-0000-0000D10C0000}"/>
    <cellStyle name="Comma 6 31 2 2 2 2" xfId="8057" xr:uid="{911311ED-85D0-40DB-93A4-88867A81A75A}"/>
    <cellStyle name="Comma 6 31 2 2 2 3" xfId="11996" xr:uid="{C3D4DB40-C40F-4282-8DCC-8C00B1DA7D7D}"/>
    <cellStyle name="Comma 6 31 2 2 3" xfId="6097" xr:uid="{FA3F9C6F-FCD5-4AF7-99D3-14EE755CB377}"/>
    <cellStyle name="Comma 6 31 2 2 4" xfId="10036" xr:uid="{C6A3FFA4-B646-4275-BF80-915AF4D08DF9}"/>
    <cellStyle name="Comma 6 31 2 3" xfId="2510" xr:uid="{00000000-0005-0000-0000-0000D20C0000}"/>
    <cellStyle name="Comma 6 31 2 3 2" xfId="4754" xr:uid="{00000000-0005-0000-0000-0000D30C0000}"/>
    <cellStyle name="Comma 6 31 2 3 2 2" xfId="8710" xr:uid="{7A09862F-05DF-405E-A53F-03F2A93EC494}"/>
    <cellStyle name="Comma 6 31 2 3 2 3" xfId="12649" xr:uid="{257316EE-DFFE-4DEE-A6E0-A2EC549CAA72}"/>
    <cellStyle name="Comma 6 31 2 3 3" xfId="6750" xr:uid="{8D3F5262-9A40-455B-9451-185DC34922E4}"/>
    <cellStyle name="Comma 6 31 2 3 4" xfId="10689" xr:uid="{BFA08086-FFEF-4C60-ACDD-B5F5A552B6A4}"/>
    <cellStyle name="Comma 6 31 2 4" xfId="3244" xr:uid="{00000000-0005-0000-0000-0000D40C0000}"/>
    <cellStyle name="Comma 6 31 2 4 2" xfId="7404" xr:uid="{B3563D4E-8368-425C-B7F2-EE625F8C55D7}"/>
    <cellStyle name="Comma 6 31 2 4 3" xfId="11343" xr:uid="{6ECDC70C-20C9-4452-8150-FBB7910361EB}"/>
    <cellStyle name="Comma 6 31 2 5" xfId="5444" xr:uid="{41204D62-52DE-496D-9F5B-F1F058FDC693}"/>
    <cellStyle name="Comma 6 31 2 6" xfId="9383" xr:uid="{9CB5E0B6-A434-4DAD-A36A-6994082801E8}"/>
    <cellStyle name="Comma 6 31 3" xfId="1251" xr:uid="{00000000-0005-0000-0000-0000D50C0000}"/>
    <cellStyle name="Comma 6 31 3 2" xfId="2038" xr:uid="{00000000-0005-0000-0000-0000D60C0000}"/>
    <cellStyle name="Comma 6 31 3 2 2" xfId="4282" xr:uid="{00000000-0005-0000-0000-0000D70C0000}"/>
    <cellStyle name="Comma 6 31 3 2 2 2" xfId="8301" xr:uid="{FDC8A485-795D-4BC9-96C7-824B80F0E833}"/>
    <cellStyle name="Comma 6 31 3 2 2 3" xfId="12240" xr:uid="{4A1B188B-A5E4-4A93-B514-25CFB558B90B}"/>
    <cellStyle name="Comma 6 31 3 2 3" xfId="6341" xr:uid="{FA77AA42-3AFC-493A-86D1-A1D056DC4918}"/>
    <cellStyle name="Comma 6 31 3 2 4" xfId="10280" xr:uid="{EBB209AB-9471-4A86-87E3-07F80A8B4D2D}"/>
    <cellStyle name="Comma 6 31 3 3" xfId="2762" xr:uid="{00000000-0005-0000-0000-0000D80C0000}"/>
    <cellStyle name="Comma 6 31 3 3 2" xfId="5006" xr:uid="{00000000-0005-0000-0000-0000D90C0000}"/>
    <cellStyle name="Comma 6 31 3 3 2 2" xfId="8954" xr:uid="{56744B81-699D-43E9-8DB7-CB592ABCBBC9}"/>
    <cellStyle name="Comma 6 31 3 3 2 3" xfId="12893" xr:uid="{F01E43F9-39B4-4075-A12E-AB63808357A7}"/>
    <cellStyle name="Comma 6 31 3 3 3" xfId="6994" xr:uid="{BB0A8476-445C-40AE-BDD1-124C6D18B12E}"/>
    <cellStyle name="Comma 6 31 3 3 4" xfId="10933" xr:uid="{7818CE68-5A31-458F-93BF-467CCBE9D924}"/>
    <cellStyle name="Comma 6 31 3 4" xfId="3496" xr:uid="{00000000-0005-0000-0000-0000DA0C0000}"/>
    <cellStyle name="Comma 6 31 3 4 2" xfId="7648" xr:uid="{FCB13425-9525-4BAA-B4E4-601231E8F9EB}"/>
    <cellStyle name="Comma 6 31 3 4 3" xfId="11587" xr:uid="{8A1A5080-B76C-4F51-9D19-177E3C81DA92}"/>
    <cellStyle name="Comma 6 31 3 5" xfId="5688" xr:uid="{E58C0FD9-FA60-4122-B834-4AB02F9BD42C}"/>
    <cellStyle name="Comma 6 31 3 6" xfId="9627" xr:uid="{2188FD23-A9E6-400F-89C9-9D59597C0551}"/>
    <cellStyle name="Comma 6 31 4" xfId="1466" xr:uid="{00000000-0005-0000-0000-0000DB0C0000}"/>
    <cellStyle name="Comma 6 31 4 2" xfId="3710" xr:uid="{00000000-0005-0000-0000-0000DC0C0000}"/>
    <cellStyle name="Comma 6 31 4 2 2" xfId="7852" xr:uid="{EE14CE82-3693-4970-A6C2-9098857806E6}"/>
    <cellStyle name="Comma 6 31 4 2 3" xfId="11791" xr:uid="{A07D7684-8A44-4DE8-8447-7DC4A4F4C586}"/>
    <cellStyle name="Comma 6 31 4 3" xfId="5892" xr:uid="{AA203BB4-5363-4290-86F4-FB0EC5DF3F99}"/>
    <cellStyle name="Comma 6 31 4 4" xfId="9831" xr:uid="{D310520D-9AD5-48F9-B15E-FCD6E4311142}"/>
    <cellStyle name="Comma 6 31 5" xfId="2252" xr:uid="{00000000-0005-0000-0000-0000DD0C0000}"/>
    <cellStyle name="Comma 6 31 5 2" xfId="4496" xr:uid="{00000000-0005-0000-0000-0000DE0C0000}"/>
    <cellStyle name="Comma 6 31 5 2 2" xfId="8505" xr:uid="{174B92C5-B3C1-468B-9174-541B9BC0716F}"/>
    <cellStyle name="Comma 6 31 5 2 3" xfId="12444" xr:uid="{125A1112-DE4E-48E1-A7F9-69F098658F05}"/>
    <cellStyle name="Comma 6 31 5 3" xfId="6545" xr:uid="{B5F93F76-D426-4F52-A217-D1F352790F50}"/>
    <cellStyle name="Comma 6 31 5 4" xfId="10484" xr:uid="{212F1378-F5A9-4C71-9EE0-1B7B5EF7E2FE}"/>
    <cellStyle name="Comma 6 31 6" xfId="2976" xr:uid="{00000000-0005-0000-0000-0000DF0C0000}"/>
    <cellStyle name="Comma 6 31 6 2" xfId="7198" xr:uid="{935E3761-1755-4FA3-9309-FD8482AFA07E}"/>
    <cellStyle name="Comma 6 31 6 3" xfId="11137" xr:uid="{85349B5E-83C6-41FC-8B9D-A600D65D4EEA}"/>
    <cellStyle name="Comma 6 31 7" xfId="5239" xr:uid="{5C91DBB1-977C-445A-9533-EFBE59534483}"/>
    <cellStyle name="Comma 6 31 8" xfId="9178" xr:uid="{EA0B9469-F211-4428-96F8-6935B1D3553B}"/>
    <cellStyle name="Comma 6 32" xfId="189" xr:uid="{00000000-0005-0000-0000-0000E00C0000}"/>
    <cellStyle name="Comma 6 32 2" xfId="999" xr:uid="{00000000-0005-0000-0000-0000E10C0000}"/>
    <cellStyle name="Comma 6 32 2 2" xfId="1787" xr:uid="{00000000-0005-0000-0000-0000E20C0000}"/>
    <cellStyle name="Comma 6 32 2 2 2" xfId="4031" xr:uid="{00000000-0005-0000-0000-0000E30C0000}"/>
    <cellStyle name="Comma 6 32 2 2 2 2" xfId="8058" xr:uid="{5873D5E5-12B0-4772-A122-5B44819A08B3}"/>
    <cellStyle name="Comma 6 32 2 2 2 3" xfId="11997" xr:uid="{2D3FB1F4-82C3-410F-A583-A593228B0B45}"/>
    <cellStyle name="Comma 6 32 2 2 3" xfId="6098" xr:uid="{F0BCCCFA-1872-4BE7-A9EA-95FDB67457EE}"/>
    <cellStyle name="Comma 6 32 2 2 4" xfId="10037" xr:uid="{5DB2BBF6-1D9C-4E69-BD4E-FF3B8DD73989}"/>
    <cellStyle name="Comma 6 32 2 3" xfId="2511" xr:uid="{00000000-0005-0000-0000-0000E40C0000}"/>
    <cellStyle name="Comma 6 32 2 3 2" xfId="4755" xr:uid="{00000000-0005-0000-0000-0000E50C0000}"/>
    <cellStyle name="Comma 6 32 2 3 2 2" xfId="8711" xr:uid="{6AA61881-D4A0-4DC8-9896-D162CB88B398}"/>
    <cellStyle name="Comma 6 32 2 3 2 3" xfId="12650" xr:uid="{0E1AAB23-E4F3-4EA3-A159-40FB28A982D3}"/>
    <cellStyle name="Comma 6 32 2 3 3" xfId="6751" xr:uid="{DFF7EDC9-E79E-4D7F-956F-D049B6008384}"/>
    <cellStyle name="Comma 6 32 2 3 4" xfId="10690" xr:uid="{C078B39E-0B56-42D1-8D54-821C027A05D9}"/>
    <cellStyle name="Comma 6 32 2 4" xfId="3245" xr:uid="{00000000-0005-0000-0000-0000E60C0000}"/>
    <cellStyle name="Comma 6 32 2 4 2" xfId="7405" xr:uid="{8C88048C-B780-4ECB-80AB-B0430A778A8E}"/>
    <cellStyle name="Comma 6 32 2 4 3" xfId="11344" xr:uid="{BCC88169-636D-4273-A3C0-1A9152A9C495}"/>
    <cellStyle name="Comma 6 32 2 5" xfId="5445" xr:uid="{08D0C489-8B66-4F54-8274-49B0AE9DBE1A}"/>
    <cellStyle name="Comma 6 32 2 6" xfId="9384" xr:uid="{820342B5-CC86-46D8-93C8-B65143D742FE}"/>
    <cellStyle name="Comma 6 32 3" xfId="1252" xr:uid="{00000000-0005-0000-0000-0000E70C0000}"/>
    <cellStyle name="Comma 6 32 3 2" xfId="2039" xr:uid="{00000000-0005-0000-0000-0000E80C0000}"/>
    <cellStyle name="Comma 6 32 3 2 2" xfId="4283" xr:uid="{00000000-0005-0000-0000-0000E90C0000}"/>
    <cellStyle name="Comma 6 32 3 2 2 2" xfId="8302" xr:uid="{2CBA365B-6E89-42EE-8FEE-18F4D6CA403D}"/>
    <cellStyle name="Comma 6 32 3 2 2 3" xfId="12241" xr:uid="{7EE582E2-5CC2-42B0-B216-77A7F565B6C3}"/>
    <cellStyle name="Comma 6 32 3 2 3" xfId="6342" xr:uid="{06D7C2FB-5831-49EA-B5F1-10783F2DCDD1}"/>
    <cellStyle name="Comma 6 32 3 2 4" xfId="10281" xr:uid="{21A247A9-950B-4983-B618-E675303B4819}"/>
    <cellStyle name="Comma 6 32 3 3" xfId="2763" xr:uid="{00000000-0005-0000-0000-0000EA0C0000}"/>
    <cellStyle name="Comma 6 32 3 3 2" xfId="5007" xr:uid="{00000000-0005-0000-0000-0000EB0C0000}"/>
    <cellStyle name="Comma 6 32 3 3 2 2" xfId="8955" xr:uid="{39170C04-B02F-45B6-9842-D7AC6FA158FC}"/>
    <cellStyle name="Comma 6 32 3 3 2 3" xfId="12894" xr:uid="{36BC834D-3B4F-49E2-BB77-FEC5B9B175E6}"/>
    <cellStyle name="Comma 6 32 3 3 3" xfId="6995" xr:uid="{D04070D7-7918-4283-9996-4A98105E555D}"/>
    <cellStyle name="Comma 6 32 3 3 4" xfId="10934" xr:uid="{296F1D06-015A-4EF2-B10E-CE89B697C4F1}"/>
    <cellStyle name="Comma 6 32 3 4" xfId="3497" xr:uid="{00000000-0005-0000-0000-0000EC0C0000}"/>
    <cellStyle name="Comma 6 32 3 4 2" xfId="7649" xr:uid="{33AEF67E-3784-4DBD-BABD-76BC3093F3F9}"/>
    <cellStyle name="Comma 6 32 3 4 3" xfId="11588" xr:uid="{EBFCE044-03E3-43EF-9A11-FDC49724CDAF}"/>
    <cellStyle name="Comma 6 32 3 5" xfId="5689" xr:uid="{98076855-7A95-463D-9253-AD4F0A1433AC}"/>
    <cellStyle name="Comma 6 32 3 6" xfId="9628" xr:uid="{25C09978-DC50-4E47-94B9-668146FBC106}"/>
    <cellStyle name="Comma 6 32 4" xfId="1467" xr:uid="{00000000-0005-0000-0000-0000ED0C0000}"/>
    <cellStyle name="Comma 6 32 4 2" xfId="3711" xr:uid="{00000000-0005-0000-0000-0000EE0C0000}"/>
    <cellStyle name="Comma 6 32 4 2 2" xfId="7853" xr:uid="{7DFC549A-6FA3-4C72-9000-5755FFECF45C}"/>
    <cellStyle name="Comma 6 32 4 2 3" xfId="11792" xr:uid="{B7818BDF-F24C-4804-9C89-5334BE9D9373}"/>
    <cellStyle name="Comma 6 32 4 3" xfId="5893" xr:uid="{762EB94D-6EF3-4647-9103-C18448C24438}"/>
    <cellStyle name="Comma 6 32 4 4" xfId="9832" xr:uid="{87D8118B-1431-4134-9666-41AFC71B8DF4}"/>
    <cellStyle name="Comma 6 32 5" xfId="2253" xr:uid="{00000000-0005-0000-0000-0000EF0C0000}"/>
    <cellStyle name="Comma 6 32 5 2" xfId="4497" xr:uid="{00000000-0005-0000-0000-0000F00C0000}"/>
    <cellStyle name="Comma 6 32 5 2 2" xfId="8506" xr:uid="{CF7DBBE4-44A3-42A1-8249-70DBA4BA65CF}"/>
    <cellStyle name="Comma 6 32 5 2 3" xfId="12445" xr:uid="{46C93104-98BC-4DD1-AB6E-2350ADD6B590}"/>
    <cellStyle name="Comma 6 32 5 3" xfId="6546" xr:uid="{EFC7B02B-EDD7-408A-AB3B-115BA4ADFEE7}"/>
    <cellStyle name="Comma 6 32 5 4" xfId="10485" xr:uid="{C5B1A59C-1ACB-45F0-9032-07554131DFDF}"/>
    <cellStyle name="Comma 6 32 6" xfId="2977" xr:uid="{00000000-0005-0000-0000-0000F10C0000}"/>
    <cellStyle name="Comma 6 32 6 2" xfId="7199" xr:uid="{B6350941-89FA-4D35-A5F9-E72AA23AFF1A}"/>
    <cellStyle name="Comma 6 32 6 3" xfId="11138" xr:uid="{E78F3FD6-96B2-4BE5-8562-D787AEB12140}"/>
    <cellStyle name="Comma 6 32 7" xfId="5240" xr:uid="{D3F6836A-E549-4BCE-8B9A-59C78F3FAE28}"/>
    <cellStyle name="Comma 6 32 8" xfId="9179" xr:uid="{5AABDC15-B5C2-4344-B67B-7E2F000BF335}"/>
    <cellStyle name="Comma 6 33" xfId="190" xr:uid="{00000000-0005-0000-0000-0000F20C0000}"/>
    <cellStyle name="Comma 6 33 2" xfId="1000" xr:uid="{00000000-0005-0000-0000-0000F30C0000}"/>
    <cellStyle name="Comma 6 33 2 2" xfId="1788" xr:uid="{00000000-0005-0000-0000-0000F40C0000}"/>
    <cellStyle name="Comma 6 33 2 2 2" xfId="4032" xr:uid="{00000000-0005-0000-0000-0000F50C0000}"/>
    <cellStyle name="Comma 6 33 2 2 2 2" xfId="8059" xr:uid="{1F83EC4A-7939-49B2-B238-EEB0EA9B282F}"/>
    <cellStyle name="Comma 6 33 2 2 2 3" xfId="11998" xr:uid="{61572A85-BAA3-48B5-8D74-87F1BD943482}"/>
    <cellStyle name="Comma 6 33 2 2 3" xfId="6099" xr:uid="{CAD18515-F14C-4FFF-9BE8-D6AB643D3E68}"/>
    <cellStyle name="Comma 6 33 2 2 4" xfId="10038" xr:uid="{EC8A0035-1944-419C-BA98-6B0C81524CE0}"/>
    <cellStyle name="Comma 6 33 2 3" xfId="2512" xr:uid="{00000000-0005-0000-0000-0000F60C0000}"/>
    <cellStyle name="Comma 6 33 2 3 2" xfId="4756" xr:uid="{00000000-0005-0000-0000-0000F70C0000}"/>
    <cellStyle name="Comma 6 33 2 3 2 2" xfId="8712" xr:uid="{8F06EACF-576D-4F94-80E8-E8FA02F88797}"/>
    <cellStyle name="Comma 6 33 2 3 2 3" xfId="12651" xr:uid="{8A3D3E6E-76E7-40B3-BE5C-2131B654F6B7}"/>
    <cellStyle name="Comma 6 33 2 3 3" xfId="6752" xr:uid="{DB33AC07-C774-481D-B585-8895C216F231}"/>
    <cellStyle name="Comma 6 33 2 3 4" xfId="10691" xr:uid="{B312A7FD-4728-4418-B03F-DDDA280BA414}"/>
    <cellStyle name="Comma 6 33 2 4" xfId="3246" xr:uid="{00000000-0005-0000-0000-0000F80C0000}"/>
    <cellStyle name="Comma 6 33 2 4 2" xfId="7406" xr:uid="{A8EEBA8E-C0EB-42A8-B84F-E18468894058}"/>
    <cellStyle name="Comma 6 33 2 4 3" xfId="11345" xr:uid="{FA4C99DA-CB90-4E2A-8B15-10BCA618E098}"/>
    <cellStyle name="Comma 6 33 2 5" xfId="5446" xr:uid="{D4D4A5B4-4A11-4365-A52B-E29B93F43153}"/>
    <cellStyle name="Comma 6 33 2 6" xfId="9385" xr:uid="{E2483FFE-7DAA-4789-87F8-C8893D7313E1}"/>
    <cellStyle name="Comma 6 33 3" xfId="1253" xr:uid="{00000000-0005-0000-0000-0000F90C0000}"/>
    <cellStyle name="Comma 6 33 3 2" xfId="2040" xr:uid="{00000000-0005-0000-0000-0000FA0C0000}"/>
    <cellStyle name="Comma 6 33 3 2 2" xfId="4284" xr:uid="{00000000-0005-0000-0000-0000FB0C0000}"/>
    <cellStyle name="Comma 6 33 3 2 2 2" xfId="8303" xr:uid="{2CDFD91E-C60F-40F5-AC1B-194AE5252927}"/>
    <cellStyle name="Comma 6 33 3 2 2 3" xfId="12242" xr:uid="{B4E839A4-8E05-418C-8A78-63D6F6010CF0}"/>
    <cellStyle name="Comma 6 33 3 2 3" xfId="6343" xr:uid="{A6503818-5495-4B9D-81B1-F4A9EC791984}"/>
    <cellStyle name="Comma 6 33 3 2 4" xfId="10282" xr:uid="{D7BAF651-676B-4D89-AF7E-FE74D7A1B028}"/>
    <cellStyle name="Comma 6 33 3 3" xfId="2764" xr:uid="{00000000-0005-0000-0000-0000FC0C0000}"/>
    <cellStyle name="Comma 6 33 3 3 2" xfId="5008" xr:uid="{00000000-0005-0000-0000-0000FD0C0000}"/>
    <cellStyle name="Comma 6 33 3 3 2 2" xfId="8956" xr:uid="{B2BF3688-0352-4436-AF1A-46E8CFE0DE2B}"/>
    <cellStyle name="Comma 6 33 3 3 2 3" xfId="12895" xr:uid="{2C078E4B-9794-4055-AED1-3E49D5FA8A6A}"/>
    <cellStyle name="Comma 6 33 3 3 3" xfId="6996" xr:uid="{FDD85F93-4E73-44C2-93D9-95BD5FD70B58}"/>
    <cellStyle name="Comma 6 33 3 3 4" xfId="10935" xr:uid="{34687C74-CB77-45B5-8D84-E5C48B4C5A30}"/>
    <cellStyle name="Comma 6 33 3 4" xfId="3498" xr:uid="{00000000-0005-0000-0000-0000FE0C0000}"/>
    <cellStyle name="Comma 6 33 3 4 2" xfId="7650" xr:uid="{FFACDF71-9209-4EBD-BD15-3673A556322C}"/>
    <cellStyle name="Comma 6 33 3 4 3" xfId="11589" xr:uid="{118DF516-DF22-45DE-A658-68AECFBC4AE2}"/>
    <cellStyle name="Comma 6 33 3 5" xfId="5690" xr:uid="{CBA71450-3387-4BFF-8BD2-68C247F40C7D}"/>
    <cellStyle name="Comma 6 33 3 6" xfId="9629" xr:uid="{54810625-F269-4038-B0D7-0AEB59E2B9FF}"/>
    <cellStyle name="Comma 6 33 4" xfId="1468" xr:uid="{00000000-0005-0000-0000-0000FF0C0000}"/>
    <cellStyle name="Comma 6 33 4 2" xfId="3712" xr:uid="{00000000-0005-0000-0000-0000000D0000}"/>
    <cellStyle name="Comma 6 33 4 2 2" xfId="7854" xr:uid="{D25B33FE-1315-4C31-92FE-612CB7447610}"/>
    <cellStyle name="Comma 6 33 4 2 3" xfId="11793" xr:uid="{54D0FEB8-A410-40FF-8651-9F6F31BC53E3}"/>
    <cellStyle name="Comma 6 33 4 3" xfId="5894" xr:uid="{460BFB0D-B6B1-4C64-A855-D8AD82CD8212}"/>
    <cellStyle name="Comma 6 33 4 4" xfId="9833" xr:uid="{B2460F86-3349-40FF-8073-6171D4F3C5ED}"/>
    <cellStyle name="Comma 6 33 5" xfId="2254" xr:uid="{00000000-0005-0000-0000-0000010D0000}"/>
    <cellStyle name="Comma 6 33 5 2" xfId="4498" xr:uid="{00000000-0005-0000-0000-0000020D0000}"/>
    <cellStyle name="Comma 6 33 5 2 2" xfId="8507" xr:uid="{F4069155-3C81-432F-99EA-7722123B6F81}"/>
    <cellStyle name="Comma 6 33 5 2 3" xfId="12446" xr:uid="{2DB2A2FC-782B-458A-A0A8-A6357FE1B5C1}"/>
    <cellStyle name="Comma 6 33 5 3" xfId="6547" xr:uid="{97EC4860-76F7-40B9-896B-74B513F1E222}"/>
    <cellStyle name="Comma 6 33 5 4" xfId="10486" xr:uid="{8800E341-FA3F-45A8-A017-1CC8AC17F16E}"/>
    <cellStyle name="Comma 6 33 6" xfId="2978" xr:uid="{00000000-0005-0000-0000-0000030D0000}"/>
    <cellStyle name="Comma 6 33 6 2" xfId="7200" xr:uid="{188329B0-350C-4D46-AB39-43271A8A51EF}"/>
    <cellStyle name="Comma 6 33 6 3" xfId="11139" xr:uid="{42D92457-38EE-4662-9C99-3D47361428E7}"/>
    <cellStyle name="Comma 6 33 7" xfId="5241" xr:uid="{1310CD88-E77B-4EB8-9A40-69424D877888}"/>
    <cellStyle name="Comma 6 33 8" xfId="9180" xr:uid="{DE0E15D1-BBCF-442D-B7DB-C343B650BC3D}"/>
    <cellStyle name="Comma 6 34" xfId="191" xr:uid="{00000000-0005-0000-0000-0000040D0000}"/>
    <cellStyle name="Comma 6 34 2" xfId="1001" xr:uid="{00000000-0005-0000-0000-0000050D0000}"/>
    <cellStyle name="Comma 6 34 2 2" xfId="1789" xr:uid="{00000000-0005-0000-0000-0000060D0000}"/>
    <cellStyle name="Comma 6 34 2 2 2" xfId="4033" xr:uid="{00000000-0005-0000-0000-0000070D0000}"/>
    <cellStyle name="Comma 6 34 2 2 2 2" xfId="8060" xr:uid="{FFC36500-9950-46AF-9497-FC5C89B96287}"/>
    <cellStyle name="Comma 6 34 2 2 2 3" xfId="11999" xr:uid="{78F21998-D0EC-477C-AE98-DA51119867D7}"/>
    <cellStyle name="Comma 6 34 2 2 3" xfId="6100" xr:uid="{2CE1E13B-BFF5-40A5-84DF-AA9AEAD8417F}"/>
    <cellStyle name="Comma 6 34 2 2 4" xfId="10039" xr:uid="{6553779E-6AA9-4D7F-B6EA-0E9065EF5BD4}"/>
    <cellStyle name="Comma 6 34 2 3" xfId="2513" xr:uid="{00000000-0005-0000-0000-0000080D0000}"/>
    <cellStyle name="Comma 6 34 2 3 2" xfId="4757" xr:uid="{00000000-0005-0000-0000-0000090D0000}"/>
    <cellStyle name="Comma 6 34 2 3 2 2" xfId="8713" xr:uid="{B6F2480D-648E-4026-A8F0-1B6AF1D2DDCE}"/>
    <cellStyle name="Comma 6 34 2 3 2 3" xfId="12652" xr:uid="{EAF878CA-344D-446A-8A3B-EBE564EB7160}"/>
    <cellStyle name="Comma 6 34 2 3 3" xfId="6753" xr:uid="{A47C8C71-0CF0-4252-B109-2834C74BE056}"/>
    <cellStyle name="Comma 6 34 2 3 4" xfId="10692" xr:uid="{8C263F06-20BB-4674-A20A-6564152713A3}"/>
    <cellStyle name="Comma 6 34 2 4" xfId="3247" xr:uid="{00000000-0005-0000-0000-00000A0D0000}"/>
    <cellStyle name="Comma 6 34 2 4 2" xfId="7407" xr:uid="{FC2B8E79-0B62-4059-BE82-7EB839CDD88C}"/>
    <cellStyle name="Comma 6 34 2 4 3" xfId="11346" xr:uid="{74132DAC-B786-4086-963E-43A3E97BFA77}"/>
    <cellStyle name="Comma 6 34 2 5" xfId="5447" xr:uid="{CC502737-C656-4ADE-A14F-E53B63E301A6}"/>
    <cellStyle name="Comma 6 34 2 6" xfId="9386" xr:uid="{47BB983B-D9ED-40E3-B1C1-9538ECFFC609}"/>
    <cellStyle name="Comma 6 34 3" xfId="1254" xr:uid="{00000000-0005-0000-0000-00000B0D0000}"/>
    <cellStyle name="Comma 6 34 3 2" xfId="2041" xr:uid="{00000000-0005-0000-0000-00000C0D0000}"/>
    <cellStyle name="Comma 6 34 3 2 2" xfId="4285" xr:uid="{00000000-0005-0000-0000-00000D0D0000}"/>
    <cellStyle name="Comma 6 34 3 2 2 2" xfId="8304" xr:uid="{A98CD2AC-6F37-48CD-BB7B-CC2EF2EE0DE7}"/>
    <cellStyle name="Comma 6 34 3 2 2 3" xfId="12243" xr:uid="{9366AB61-6DA8-4C51-8229-9D01D48AC480}"/>
    <cellStyle name="Comma 6 34 3 2 3" xfId="6344" xr:uid="{6562438B-DA4D-4AAC-AC9C-0E758A9C2053}"/>
    <cellStyle name="Comma 6 34 3 2 4" xfId="10283" xr:uid="{55C65A16-E970-43E7-B7BC-E8A8C0DD2F26}"/>
    <cellStyle name="Comma 6 34 3 3" xfId="2765" xr:uid="{00000000-0005-0000-0000-00000E0D0000}"/>
    <cellStyle name="Comma 6 34 3 3 2" xfId="5009" xr:uid="{00000000-0005-0000-0000-00000F0D0000}"/>
    <cellStyle name="Comma 6 34 3 3 2 2" xfId="8957" xr:uid="{C99CA21C-586E-46CA-8C8E-1247B797EB7A}"/>
    <cellStyle name="Comma 6 34 3 3 2 3" xfId="12896" xr:uid="{9F0F3107-C2DB-4038-A611-528F07AD43A8}"/>
    <cellStyle name="Comma 6 34 3 3 3" xfId="6997" xr:uid="{8FEDD664-C8B6-42F7-B393-2180BD0E3760}"/>
    <cellStyle name="Comma 6 34 3 3 4" xfId="10936" xr:uid="{8EA041E6-7DDE-4AB3-8DB3-1CF0D6B9D900}"/>
    <cellStyle name="Comma 6 34 3 4" xfId="3499" xr:uid="{00000000-0005-0000-0000-0000100D0000}"/>
    <cellStyle name="Comma 6 34 3 4 2" xfId="7651" xr:uid="{13C084EB-B25C-436D-B403-1B252939628C}"/>
    <cellStyle name="Comma 6 34 3 4 3" xfId="11590" xr:uid="{6F5DA2E3-966F-486A-ACB4-CEEDF007983A}"/>
    <cellStyle name="Comma 6 34 3 5" xfId="5691" xr:uid="{932CD3B1-70E1-4B46-8F33-68F8189EABC4}"/>
    <cellStyle name="Comma 6 34 3 6" xfId="9630" xr:uid="{768662DF-8753-4347-8F78-1C1903C71972}"/>
    <cellStyle name="Comma 6 34 4" xfId="1469" xr:uid="{00000000-0005-0000-0000-0000110D0000}"/>
    <cellStyle name="Comma 6 34 4 2" xfId="3713" xr:uid="{00000000-0005-0000-0000-0000120D0000}"/>
    <cellStyle name="Comma 6 34 4 2 2" xfId="7855" xr:uid="{8AEAA709-7EF4-47FC-B422-43E4C485819D}"/>
    <cellStyle name="Comma 6 34 4 2 3" xfId="11794" xr:uid="{4799DDB0-79B4-49C2-875E-E38899FC8837}"/>
    <cellStyle name="Comma 6 34 4 3" xfId="5895" xr:uid="{280E2A4A-85EF-4055-A153-8990D94865A8}"/>
    <cellStyle name="Comma 6 34 4 4" xfId="9834" xr:uid="{0F634721-0530-49C1-ADF7-22FBD45482B6}"/>
    <cellStyle name="Comma 6 34 5" xfId="2255" xr:uid="{00000000-0005-0000-0000-0000130D0000}"/>
    <cellStyle name="Comma 6 34 5 2" xfId="4499" xr:uid="{00000000-0005-0000-0000-0000140D0000}"/>
    <cellStyle name="Comma 6 34 5 2 2" xfId="8508" xr:uid="{BC7E8811-7614-422D-8375-698B77AF1ED6}"/>
    <cellStyle name="Comma 6 34 5 2 3" xfId="12447" xr:uid="{744C3A0C-E5F2-44F1-ACF0-0844329832D8}"/>
    <cellStyle name="Comma 6 34 5 3" xfId="6548" xr:uid="{CFCC8065-4819-4FA1-BF31-DE57688F3312}"/>
    <cellStyle name="Comma 6 34 5 4" xfId="10487" xr:uid="{7BF45C52-3C9D-4DBB-AB63-C2060133E650}"/>
    <cellStyle name="Comma 6 34 6" xfId="2979" xr:uid="{00000000-0005-0000-0000-0000150D0000}"/>
    <cellStyle name="Comma 6 34 6 2" xfId="7201" xr:uid="{F4372AE2-2FA4-4345-953E-4D30CE1EF974}"/>
    <cellStyle name="Comma 6 34 6 3" xfId="11140" xr:uid="{8EA3577A-386F-491C-A56E-70D2156EE52A}"/>
    <cellStyle name="Comma 6 34 7" xfId="5242" xr:uid="{FCF3637A-07FA-452D-877D-B2D6414D64F7}"/>
    <cellStyle name="Comma 6 34 8" xfId="9181" xr:uid="{2B583365-547F-4A9B-A50E-8E0D09BE353B}"/>
    <cellStyle name="Comma 6 35" xfId="192" xr:uid="{00000000-0005-0000-0000-0000160D0000}"/>
    <cellStyle name="Comma 6 35 2" xfId="1002" xr:uid="{00000000-0005-0000-0000-0000170D0000}"/>
    <cellStyle name="Comma 6 35 2 2" xfId="1790" xr:uid="{00000000-0005-0000-0000-0000180D0000}"/>
    <cellStyle name="Comma 6 35 2 2 2" xfId="4034" xr:uid="{00000000-0005-0000-0000-0000190D0000}"/>
    <cellStyle name="Comma 6 35 2 2 2 2" xfId="8061" xr:uid="{E2211FB1-2175-416F-A85A-F53B15676574}"/>
    <cellStyle name="Comma 6 35 2 2 2 3" xfId="12000" xr:uid="{BDDB0D7E-AA84-4152-9785-EB5C280367CE}"/>
    <cellStyle name="Comma 6 35 2 2 3" xfId="6101" xr:uid="{96947D95-6D49-43D0-9150-10F68B1C5803}"/>
    <cellStyle name="Comma 6 35 2 2 4" xfId="10040" xr:uid="{5264457D-E110-46BC-BCC7-1F8DC1E11597}"/>
    <cellStyle name="Comma 6 35 2 3" xfId="2514" xr:uid="{00000000-0005-0000-0000-00001A0D0000}"/>
    <cellStyle name="Comma 6 35 2 3 2" xfId="4758" xr:uid="{00000000-0005-0000-0000-00001B0D0000}"/>
    <cellStyle name="Comma 6 35 2 3 2 2" xfId="8714" xr:uid="{9FE26DEE-5C8D-4DB5-9BE0-149BA0343823}"/>
    <cellStyle name="Comma 6 35 2 3 2 3" xfId="12653" xr:uid="{F0E86B91-8F10-4048-800B-09D2295EFC85}"/>
    <cellStyle name="Comma 6 35 2 3 3" xfId="6754" xr:uid="{C4145A85-2F8D-4EE3-BA5F-2538B24B1C9D}"/>
    <cellStyle name="Comma 6 35 2 3 4" xfId="10693" xr:uid="{CF3898A2-1319-4800-88B2-8B31B45847DC}"/>
    <cellStyle name="Comma 6 35 2 4" xfId="3248" xr:uid="{00000000-0005-0000-0000-00001C0D0000}"/>
    <cellStyle name="Comma 6 35 2 4 2" xfId="7408" xr:uid="{EA076869-183B-48EF-962B-0F0CC4C94122}"/>
    <cellStyle name="Comma 6 35 2 4 3" xfId="11347" xr:uid="{3F701BA6-9A56-4A66-A51F-9F3EE5E8B5E2}"/>
    <cellStyle name="Comma 6 35 2 5" xfId="5448" xr:uid="{4C17E1F7-9AA2-4248-9139-0FFF09B57EEC}"/>
    <cellStyle name="Comma 6 35 2 6" xfId="9387" xr:uid="{EECEE844-DCB1-44AB-B4C4-5F5740D812F9}"/>
    <cellStyle name="Comma 6 35 3" xfId="1255" xr:uid="{00000000-0005-0000-0000-00001D0D0000}"/>
    <cellStyle name="Comma 6 35 3 2" xfId="2042" xr:uid="{00000000-0005-0000-0000-00001E0D0000}"/>
    <cellStyle name="Comma 6 35 3 2 2" xfId="4286" xr:uid="{00000000-0005-0000-0000-00001F0D0000}"/>
    <cellStyle name="Comma 6 35 3 2 2 2" xfId="8305" xr:uid="{9D4A6904-D8E9-40C8-8FFD-2F28A6BA1D23}"/>
    <cellStyle name="Comma 6 35 3 2 2 3" xfId="12244" xr:uid="{BD29CE12-4035-491D-869A-0A9A3B10408D}"/>
    <cellStyle name="Comma 6 35 3 2 3" xfId="6345" xr:uid="{A8762553-48C4-4375-96A8-5D281973DC67}"/>
    <cellStyle name="Comma 6 35 3 2 4" xfId="10284" xr:uid="{33E4C8A3-9FAD-413E-8F49-FA380D6284A0}"/>
    <cellStyle name="Comma 6 35 3 3" xfId="2766" xr:uid="{00000000-0005-0000-0000-0000200D0000}"/>
    <cellStyle name="Comma 6 35 3 3 2" xfId="5010" xr:uid="{00000000-0005-0000-0000-0000210D0000}"/>
    <cellStyle name="Comma 6 35 3 3 2 2" xfId="8958" xr:uid="{7B541C8E-675F-4905-BBFC-515F4BEB60E5}"/>
    <cellStyle name="Comma 6 35 3 3 2 3" xfId="12897" xr:uid="{F2FA954F-17AE-43DF-999C-54F128A1AE08}"/>
    <cellStyle name="Comma 6 35 3 3 3" xfId="6998" xr:uid="{C061A3C2-F19D-45B3-800E-62D49619061E}"/>
    <cellStyle name="Comma 6 35 3 3 4" xfId="10937" xr:uid="{41731528-14E4-41E4-BC28-430F4A1634FB}"/>
    <cellStyle name="Comma 6 35 3 4" xfId="3500" xr:uid="{00000000-0005-0000-0000-0000220D0000}"/>
    <cellStyle name="Comma 6 35 3 4 2" xfId="7652" xr:uid="{6D6DA3CC-0D11-4422-A43B-CD3A6F95E393}"/>
    <cellStyle name="Comma 6 35 3 4 3" xfId="11591" xr:uid="{D964D324-B482-405D-A531-8BB9B7BECC1F}"/>
    <cellStyle name="Comma 6 35 3 5" xfId="5692" xr:uid="{DDCA0DBC-B4B7-4F1D-BBD0-EE6F55BA2D89}"/>
    <cellStyle name="Comma 6 35 3 6" xfId="9631" xr:uid="{D5A5EBF2-E0E4-41C8-AD75-4886CB2352AB}"/>
    <cellStyle name="Comma 6 35 4" xfId="1470" xr:uid="{00000000-0005-0000-0000-0000230D0000}"/>
    <cellStyle name="Comma 6 35 4 2" xfId="3714" xr:uid="{00000000-0005-0000-0000-0000240D0000}"/>
    <cellStyle name="Comma 6 35 4 2 2" xfId="7856" xr:uid="{57E86E97-97B2-45A0-B0D5-288D16168029}"/>
    <cellStyle name="Comma 6 35 4 2 3" xfId="11795" xr:uid="{99F63A39-ECFA-4183-940E-A0B0B359D0E4}"/>
    <cellStyle name="Comma 6 35 4 3" xfId="5896" xr:uid="{5226CFA8-8105-4931-A55D-3092B43AB9CF}"/>
    <cellStyle name="Comma 6 35 4 4" xfId="9835" xr:uid="{5C23DBEE-DC25-4B9F-A961-638431A879F6}"/>
    <cellStyle name="Comma 6 35 5" xfId="2256" xr:uid="{00000000-0005-0000-0000-0000250D0000}"/>
    <cellStyle name="Comma 6 35 5 2" xfId="4500" xr:uid="{00000000-0005-0000-0000-0000260D0000}"/>
    <cellStyle name="Comma 6 35 5 2 2" xfId="8509" xr:uid="{223BF2DC-F2D7-4347-9694-620D86618183}"/>
    <cellStyle name="Comma 6 35 5 2 3" xfId="12448" xr:uid="{E7EF0B09-5599-4AAC-B405-7AC2206CFDFD}"/>
    <cellStyle name="Comma 6 35 5 3" xfId="6549" xr:uid="{9300DB19-EF82-4A09-A131-833C62EB19DD}"/>
    <cellStyle name="Comma 6 35 5 4" xfId="10488" xr:uid="{786D297E-9885-48C5-8BBE-1F944B097056}"/>
    <cellStyle name="Comma 6 35 6" xfId="2980" xr:uid="{00000000-0005-0000-0000-0000270D0000}"/>
    <cellStyle name="Comma 6 35 6 2" xfId="7202" xr:uid="{AB64BE36-8D9A-4BA7-A4FD-F02FCDD70161}"/>
    <cellStyle name="Comma 6 35 6 3" xfId="11141" xr:uid="{830D17B2-7950-4AC2-8C0E-F2BDE0CE6C10}"/>
    <cellStyle name="Comma 6 35 7" xfId="5243" xr:uid="{55DA60A3-5DF5-4094-B489-886BB68D7C2D}"/>
    <cellStyle name="Comma 6 35 8" xfId="9182" xr:uid="{CED3DBD5-D03E-449B-953A-9C480C6A2A1D}"/>
    <cellStyle name="Comma 6 36" xfId="193" xr:uid="{00000000-0005-0000-0000-0000280D0000}"/>
    <cellStyle name="Comma 6 36 2" xfId="1003" xr:uid="{00000000-0005-0000-0000-0000290D0000}"/>
    <cellStyle name="Comma 6 36 2 2" xfId="1791" xr:uid="{00000000-0005-0000-0000-00002A0D0000}"/>
    <cellStyle name="Comma 6 36 2 2 2" xfId="4035" xr:uid="{00000000-0005-0000-0000-00002B0D0000}"/>
    <cellStyle name="Comma 6 36 2 2 2 2" xfId="8062" xr:uid="{F1E92E3C-F102-4978-9708-5C12103985AC}"/>
    <cellStyle name="Comma 6 36 2 2 2 3" xfId="12001" xr:uid="{C9C8A13F-033A-4683-A3D8-080DCF5CFA5C}"/>
    <cellStyle name="Comma 6 36 2 2 3" xfId="6102" xr:uid="{521C2AF8-87A1-47F3-8E99-87FD8470D64A}"/>
    <cellStyle name="Comma 6 36 2 2 4" xfId="10041" xr:uid="{7365C2A5-CDEF-479B-BE7D-3A418F518EC3}"/>
    <cellStyle name="Comma 6 36 2 3" xfId="2515" xr:uid="{00000000-0005-0000-0000-00002C0D0000}"/>
    <cellStyle name="Comma 6 36 2 3 2" xfId="4759" xr:uid="{00000000-0005-0000-0000-00002D0D0000}"/>
    <cellStyle name="Comma 6 36 2 3 2 2" xfId="8715" xr:uid="{1292BE98-9140-4B75-A5F4-8BAB99446E58}"/>
    <cellStyle name="Comma 6 36 2 3 2 3" xfId="12654" xr:uid="{76F8B3F6-07D2-4876-8F91-256F412A98A3}"/>
    <cellStyle name="Comma 6 36 2 3 3" xfId="6755" xr:uid="{5DA8C0D1-AEC7-45AD-B16A-77E7B258B090}"/>
    <cellStyle name="Comma 6 36 2 3 4" xfId="10694" xr:uid="{5D2454B6-EAFE-40D0-8044-A4C0773FB829}"/>
    <cellStyle name="Comma 6 36 2 4" xfId="3249" xr:uid="{00000000-0005-0000-0000-00002E0D0000}"/>
    <cellStyle name="Comma 6 36 2 4 2" xfId="7409" xr:uid="{2AD13719-D380-469C-A6C2-EAC90D168C41}"/>
    <cellStyle name="Comma 6 36 2 4 3" xfId="11348" xr:uid="{90B30ADF-9EC7-44C2-897D-248E48212BD0}"/>
    <cellStyle name="Comma 6 36 2 5" xfId="5449" xr:uid="{A1A7AF78-E041-4515-8627-A1B73B0C190F}"/>
    <cellStyle name="Comma 6 36 2 6" xfId="9388" xr:uid="{C815FC24-B712-4914-A160-7ADAE4153B41}"/>
    <cellStyle name="Comma 6 36 3" xfId="1256" xr:uid="{00000000-0005-0000-0000-00002F0D0000}"/>
    <cellStyle name="Comma 6 36 3 2" xfId="2043" xr:uid="{00000000-0005-0000-0000-0000300D0000}"/>
    <cellStyle name="Comma 6 36 3 2 2" xfId="4287" xr:uid="{00000000-0005-0000-0000-0000310D0000}"/>
    <cellStyle name="Comma 6 36 3 2 2 2" xfId="8306" xr:uid="{855EB280-08EE-458F-AE9E-E77F019CDBC3}"/>
    <cellStyle name="Comma 6 36 3 2 2 3" xfId="12245" xr:uid="{187F8B9D-E5A9-46D1-8F95-2D3DA27C5216}"/>
    <cellStyle name="Comma 6 36 3 2 3" xfId="6346" xr:uid="{6F52EF45-D35C-4933-8F63-39A9E99DDCA8}"/>
    <cellStyle name="Comma 6 36 3 2 4" xfId="10285" xr:uid="{34A69318-CA8A-4399-A087-5AF422CA1AF4}"/>
    <cellStyle name="Comma 6 36 3 3" xfId="2767" xr:uid="{00000000-0005-0000-0000-0000320D0000}"/>
    <cellStyle name="Comma 6 36 3 3 2" xfId="5011" xr:uid="{00000000-0005-0000-0000-0000330D0000}"/>
    <cellStyle name="Comma 6 36 3 3 2 2" xfId="8959" xr:uid="{39104509-DB7D-4680-B717-2CF7D300C528}"/>
    <cellStyle name="Comma 6 36 3 3 2 3" xfId="12898" xr:uid="{B9090994-537B-44A8-A254-8613F2A232FC}"/>
    <cellStyle name="Comma 6 36 3 3 3" xfId="6999" xr:uid="{41B84C59-8554-4987-90A1-95B1A3479164}"/>
    <cellStyle name="Comma 6 36 3 3 4" xfId="10938" xr:uid="{55162E82-B655-4469-84AE-AAED89520C5E}"/>
    <cellStyle name="Comma 6 36 3 4" xfId="3501" xr:uid="{00000000-0005-0000-0000-0000340D0000}"/>
    <cellStyle name="Comma 6 36 3 4 2" xfId="7653" xr:uid="{6AB41E84-1D17-4F7E-B80C-E45EC180D9E2}"/>
    <cellStyle name="Comma 6 36 3 4 3" xfId="11592" xr:uid="{FFF66B40-4840-41F8-BC30-0437C756696B}"/>
    <cellStyle name="Comma 6 36 3 5" xfId="5693" xr:uid="{85200106-4358-4BDE-AA0F-3315F3323E69}"/>
    <cellStyle name="Comma 6 36 3 6" xfId="9632" xr:uid="{E45BA391-CDF1-456D-BE67-3A886611146D}"/>
    <cellStyle name="Comma 6 36 4" xfId="1471" xr:uid="{00000000-0005-0000-0000-0000350D0000}"/>
    <cellStyle name="Comma 6 36 4 2" xfId="3715" xr:uid="{00000000-0005-0000-0000-0000360D0000}"/>
    <cellStyle name="Comma 6 36 4 2 2" xfId="7857" xr:uid="{7B5204F5-96EA-4863-9D39-72FBFE513E2E}"/>
    <cellStyle name="Comma 6 36 4 2 3" xfId="11796" xr:uid="{C9D9F3CA-6E36-450A-A17D-F6384E95326C}"/>
    <cellStyle name="Comma 6 36 4 3" xfId="5897" xr:uid="{98351D2D-0701-4141-B0BB-EA84D325401C}"/>
    <cellStyle name="Comma 6 36 4 4" xfId="9836" xr:uid="{A0C8A65E-4020-4346-B19B-699513D416B9}"/>
    <cellStyle name="Comma 6 36 5" xfId="2257" xr:uid="{00000000-0005-0000-0000-0000370D0000}"/>
    <cellStyle name="Comma 6 36 5 2" xfId="4501" xr:uid="{00000000-0005-0000-0000-0000380D0000}"/>
    <cellStyle name="Comma 6 36 5 2 2" xfId="8510" xr:uid="{8E3070DB-5B96-4C29-B358-6E875B208A07}"/>
    <cellStyle name="Comma 6 36 5 2 3" xfId="12449" xr:uid="{CB69097A-9B36-4AF8-A3F5-74013CEDCBFC}"/>
    <cellStyle name="Comma 6 36 5 3" xfId="6550" xr:uid="{6EB0B458-CB02-4784-A138-E5B37A4A0730}"/>
    <cellStyle name="Comma 6 36 5 4" xfId="10489" xr:uid="{9B887839-34AE-4CD2-B5CB-95F6BDB6C883}"/>
    <cellStyle name="Comma 6 36 6" xfId="2981" xr:uid="{00000000-0005-0000-0000-0000390D0000}"/>
    <cellStyle name="Comma 6 36 6 2" xfId="7203" xr:uid="{0F23BE19-A2BD-4078-9513-B086C617E35C}"/>
    <cellStyle name="Comma 6 36 6 3" xfId="11142" xr:uid="{726EF248-D827-430B-AB02-4C564B9FB641}"/>
    <cellStyle name="Comma 6 36 7" xfId="5244" xr:uid="{52D6B958-0F23-495F-BF7A-8E4FB89C7316}"/>
    <cellStyle name="Comma 6 36 8" xfId="9183" xr:uid="{C39A31FD-FB35-4ABA-B31E-3AEF2F8DC3A9}"/>
    <cellStyle name="Comma 6 37" xfId="194" xr:uid="{00000000-0005-0000-0000-00003A0D0000}"/>
    <cellStyle name="Comma 6 37 2" xfId="1004" xr:uid="{00000000-0005-0000-0000-00003B0D0000}"/>
    <cellStyle name="Comma 6 37 2 2" xfId="1792" xr:uid="{00000000-0005-0000-0000-00003C0D0000}"/>
    <cellStyle name="Comma 6 37 2 2 2" xfId="4036" xr:uid="{00000000-0005-0000-0000-00003D0D0000}"/>
    <cellStyle name="Comma 6 37 2 2 2 2" xfId="8063" xr:uid="{407523DB-7382-49F6-845D-536637A3B0AE}"/>
    <cellStyle name="Comma 6 37 2 2 2 3" xfId="12002" xr:uid="{18DEE0EC-0081-4E2F-9344-7CCD27B1F4F8}"/>
    <cellStyle name="Comma 6 37 2 2 3" xfId="6103" xr:uid="{5D7CD498-258E-4EF9-9669-F6790A05D75E}"/>
    <cellStyle name="Comma 6 37 2 2 4" xfId="10042" xr:uid="{358365B2-A06A-4F18-9C2D-D9DC88AF8020}"/>
    <cellStyle name="Comma 6 37 2 3" xfId="2516" xr:uid="{00000000-0005-0000-0000-00003E0D0000}"/>
    <cellStyle name="Comma 6 37 2 3 2" xfId="4760" xr:uid="{00000000-0005-0000-0000-00003F0D0000}"/>
    <cellStyle name="Comma 6 37 2 3 2 2" xfId="8716" xr:uid="{E28D8377-246E-41C8-9A9A-5860E652D2F0}"/>
    <cellStyle name="Comma 6 37 2 3 2 3" xfId="12655" xr:uid="{4A64C4C6-1267-4EDD-80B0-94E10F4B6E27}"/>
    <cellStyle name="Comma 6 37 2 3 3" xfId="6756" xr:uid="{3AD51778-D9E6-4559-8A05-3B63AC4C149B}"/>
    <cellStyle name="Comma 6 37 2 3 4" xfId="10695" xr:uid="{40796C21-EF2A-426A-BED3-700C32630695}"/>
    <cellStyle name="Comma 6 37 2 4" xfId="3250" xr:uid="{00000000-0005-0000-0000-0000400D0000}"/>
    <cellStyle name="Comma 6 37 2 4 2" xfId="7410" xr:uid="{7AEFB2AA-4933-4E23-8F66-06EF0A94C6E2}"/>
    <cellStyle name="Comma 6 37 2 4 3" xfId="11349" xr:uid="{EB10D401-7F3D-44B5-AB09-56002F12082A}"/>
    <cellStyle name="Comma 6 37 2 5" xfId="5450" xr:uid="{2CC051C9-769F-4C5A-A3B0-A5FE43A5BE89}"/>
    <cellStyle name="Comma 6 37 2 6" xfId="9389" xr:uid="{B199D496-0473-4F2C-9E17-21AE979AD473}"/>
    <cellStyle name="Comma 6 37 3" xfId="1257" xr:uid="{00000000-0005-0000-0000-0000410D0000}"/>
    <cellStyle name="Comma 6 37 3 2" xfId="2044" xr:uid="{00000000-0005-0000-0000-0000420D0000}"/>
    <cellStyle name="Comma 6 37 3 2 2" xfId="4288" xr:uid="{00000000-0005-0000-0000-0000430D0000}"/>
    <cellStyle name="Comma 6 37 3 2 2 2" xfId="8307" xr:uid="{52DAB64E-3C01-4088-8466-FC1467B5034F}"/>
    <cellStyle name="Comma 6 37 3 2 2 3" xfId="12246" xr:uid="{9A4A4D37-1E43-4F7D-9BD9-DA733AAC0A73}"/>
    <cellStyle name="Comma 6 37 3 2 3" xfId="6347" xr:uid="{1C261715-FEB7-4012-B26A-1063657567D8}"/>
    <cellStyle name="Comma 6 37 3 2 4" xfId="10286" xr:uid="{CCF4B0DA-2BE8-446C-871D-32CB86240570}"/>
    <cellStyle name="Comma 6 37 3 3" xfId="2768" xr:uid="{00000000-0005-0000-0000-0000440D0000}"/>
    <cellStyle name="Comma 6 37 3 3 2" xfId="5012" xr:uid="{00000000-0005-0000-0000-0000450D0000}"/>
    <cellStyle name="Comma 6 37 3 3 2 2" xfId="8960" xr:uid="{F390D876-A0EA-4BD3-A967-735B85D73183}"/>
    <cellStyle name="Comma 6 37 3 3 2 3" xfId="12899" xr:uid="{4811D929-4046-4012-AC35-F462B7A420E6}"/>
    <cellStyle name="Comma 6 37 3 3 3" xfId="7000" xr:uid="{99B30883-7029-47B8-80AD-EA6A405DE626}"/>
    <cellStyle name="Comma 6 37 3 3 4" xfId="10939" xr:uid="{62FBCAFB-A847-4D76-9C8E-D33381CD8BC2}"/>
    <cellStyle name="Comma 6 37 3 4" xfId="3502" xr:uid="{00000000-0005-0000-0000-0000460D0000}"/>
    <cellStyle name="Comma 6 37 3 4 2" xfId="7654" xr:uid="{BF53E19C-E2FB-4B6F-9142-2ABC57D1045E}"/>
    <cellStyle name="Comma 6 37 3 4 3" xfId="11593" xr:uid="{3BBC9828-2120-4234-AC85-6D3AE4EAEA28}"/>
    <cellStyle name="Comma 6 37 3 5" xfId="5694" xr:uid="{1DD155C2-507C-4FB1-B392-C78E192111BC}"/>
    <cellStyle name="Comma 6 37 3 6" xfId="9633" xr:uid="{E7077643-463D-4759-A8A3-5EC24A8BEA4C}"/>
    <cellStyle name="Comma 6 37 4" xfId="1472" xr:uid="{00000000-0005-0000-0000-0000470D0000}"/>
    <cellStyle name="Comma 6 37 4 2" xfId="3716" xr:uid="{00000000-0005-0000-0000-0000480D0000}"/>
    <cellStyle name="Comma 6 37 4 2 2" xfId="7858" xr:uid="{9D014EA5-1956-4F9B-8996-AB05AEA5231F}"/>
    <cellStyle name="Comma 6 37 4 2 3" xfId="11797" xr:uid="{27188C7A-2B3A-4C3B-96C0-A900387DC91B}"/>
    <cellStyle name="Comma 6 37 4 3" xfId="5898" xr:uid="{8BB2F01C-74F1-4382-A0A9-FBCE35A14865}"/>
    <cellStyle name="Comma 6 37 4 4" xfId="9837" xr:uid="{B2736B9C-F21F-4316-BFB3-9732A53358E0}"/>
    <cellStyle name="Comma 6 37 5" xfId="2258" xr:uid="{00000000-0005-0000-0000-0000490D0000}"/>
    <cellStyle name="Comma 6 37 5 2" xfId="4502" xr:uid="{00000000-0005-0000-0000-00004A0D0000}"/>
    <cellStyle name="Comma 6 37 5 2 2" xfId="8511" xr:uid="{6B39F05B-F1CE-448E-A141-FF8A3483CCA5}"/>
    <cellStyle name="Comma 6 37 5 2 3" xfId="12450" xr:uid="{963A8AEE-C797-43DF-8ADC-1FC7F4693911}"/>
    <cellStyle name="Comma 6 37 5 3" xfId="6551" xr:uid="{B9BF985B-3230-42AA-BEE3-DA3C9719CD6A}"/>
    <cellStyle name="Comma 6 37 5 4" xfId="10490" xr:uid="{00A417E4-C916-47F7-B6D5-D7764CB12092}"/>
    <cellStyle name="Comma 6 37 6" xfId="2982" xr:uid="{00000000-0005-0000-0000-00004B0D0000}"/>
    <cellStyle name="Comma 6 37 6 2" xfId="7204" xr:uid="{E73F544E-7A89-46DD-8A93-FA003E98BF92}"/>
    <cellStyle name="Comma 6 37 6 3" xfId="11143" xr:uid="{B274D84F-0896-436A-9F59-A7735EE5AEFD}"/>
    <cellStyle name="Comma 6 37 7" xfId="5245" xr:uid="{4B47258F-3490-4B71-AA1F-543F0ECB047D}"/>
    <cellStyle name="Comma 6 37 8" xfId="9184" xr:uid="{4522ECD7-89E9-465A-B1ED-1902F3CA5845}"/>
    <cellStyle name="Comma 6 38" xfId="974" xr:uid="{00000000-0005-0000-0000-00004C0D0000}"/>
    <cellStyle name="Comma 6 38 2" xfId="1762" xr:uid="{00000000-0005-0000-0000-00004D0D0000}"/>
    <cellStyle name="Comma 6 38 2 2" xfId="4006" xr:uid="{00000000-0005-0000-0000-00004E0D0000}"/>
    <cellStyle name="Comma 6 38 2 2 2" xfId="8033" xr:uid="{5E1D621D-0A30-46A3-B22E-48515F4817A2}"/>
    <cellStyle name="Comma 6 38 2 2 3" xfId="11972" xr:uid="{F4C3079D-90FF-4649-8A38-AD41FE5B5D15}"/>
    <cellStyle name="Comma 6 38 2 3" xfId="6073" xr:uid="{C57D73BC-0A68-4622-A61E-8BFA032384B2}"/>
    <cellStyle name="Comma 6 38 2 4" xfId="10012" xr:uid="{67A53EF3-46A4-42D9-9553-E3A57CC22449}"/>
    <cellStyle name="Comma 6 38 3" xfId="2486" xr:uid="{00000000-0005-0000-0000-00004F0D0000}"/>
    <cellStyle name="Comma 6 38 3 2" xfId="4730" xr:uid="{00000000-0005-0000-0000-0000500D0000}"/>
    <cellStyle name="Comma 6 38 3 2 2" xfId="8686" xr:uid="{57184819-5A7E-465D-ABDB-F5C7460EC2D3}"/>
    <cellStyle name="Comma 6 38 3 2 3" xfId="12625" xr:uid="{5F429226-C3B3-495B-9B61-1115093F385C}"/>
    <cellStyle name="Comma 6 38 3 3" xfId="6726" xr:uid="{F6896C81-516B-4290-BDE1-EF23FD3F07AE}"/>
    <cellStyle name="Comma 6 38 3 4" xfId="10665" xr:uid="{4152644E-6A87-4AAF-BAE3-F846C64C4175}"/>
    <cellStyle name="Comma 6 38 4" xfId="3220" xr:uid="{00000000-0005-0000-0000-0000510D0000}"/>
    <cellStyle name="Comma 6 38 4 2" xfId="7380" xr:uid="{BD673218-FEB5-4D6A-ACC9-19312E5EF80A}"/>
    <cellStyle name="Comma 6 38 4 3" xfId="11319" xr:uid="{918142F8-BE14-4AB3-B614-A33D91EEF7D9}"/>
    <cellStyle name="Comma 6 38 5" xfId="5420" xr:uid="{0E06322D-165C-4AAC-AA44-BDEC2049A1C5}"/>
    <cellStyle name="Comma 6 38 6" xfId="9359" xr:uid="{28F87B18-8B8F-4C3F-8811-43B093D95C9D}"/>
    <cellStyle name="Comma 6 39" xfId="1227" xr:uid="{00000000-0005-0000-0000-0000520D0000}"/>
    <cellStyle name="Comma 6 39 2" xfId="2014" xr:uid="{00000000-0005-0000-0000-0000530D0000}"/>
    <cellStyle name="Comma 6 39 2 2" xfId="4258" xr:uid="{00000000-0005-0000-0000-0000540D0000}"/>
    <cellStyle name="Comma 6 39 2 2 2" xfId="8277" xr:uid="{9811D99E-8FB4-4AD2-B14D-00656CE7CE57}"/>
    <cellStyle name="Comma 6 39 2 2 3" xfId="12216" xr:uid="{E913CF86-F1BD-48E4-94C7-34D9FF5FCC10}"/>
    <cellStyle name="Comma 6 39 2 3" xfId="6317" xr:uid="{CD0F64D6-FC59-492E-9CB6-4283EBA99E4F}"/>
    <cellStyle name="Comma 6 39 2 4" xfId="10256" xr:uid="{FAAB3B7E-F985-42F6-B337-3E46E44131E0}"/>
    <cellStyle name="Comma 6 39 3" xfId="2738" xr:uid="{00000000-0005-0000-0000-0000550D0000}"/>
    <cellStyle name="Comma 6 39 3 2" xfId="4982" xr:uid="{00000000-0005-0000-0000-0000560D0000}"/>
    <cellStyle name="Comma 6 39 3 2 2" xfId="8930" xr:uid="{5FF146D4-A2F6-4A14-AAC6-D25A373FA584}"/>
    <cellStyle name="Comma 6 39 3 2 3" xfId="12869" xr:uid="{23E11A66-D951-435B-B635-87D594BC2009}"/>
    <cellStyle name="Comma 6 39 3 3" xfId="6970" xr:uid="{BE8CCED7-EE0F-40BB-93E6-471AD14DF4F2}"/>
    <cellStyle name="Comma 6 39 3 4" xfId="10909" xr:uid="{FDE7C174-C9CA-42FE-BD89-A50210444674}"/>
    <cellStyle name="Comma 6 39 4" xfId="3472" xr:uid="{00000000-0005-0000-0000-0000570D0000}"/>
    <cellStyle name="Comma 6 39 4 2" xfId="7624" xr:uid="{FFE5EB4C-2888-47A0-A9A0-8D0B7CC25EA5}"/>
    <cellStyle name="Comma 6 39 4 3" xfId="11563" xr:uid="{76470996-B1DE-47A5-BC5C-9C9D22773805}"/>
    <cellStyle name="Comma 6 39 5" xfId="5664" xr:uid="{1ACD6C8F-39B8-4E76-81FC-C60A55009D10}"/>
    <cellStyle name="Comma 6 39 6" xfId="9603" xr:uid="{20628165-99A6-4573-A817-C087F3F3CBC2}"/>
    <cellStyle name="Comma 6 4" xfId="195" xr:uid="{00000000-0005-0000-0000-0000580D0000}"/>
    <cellStyle name="Comma 6 4 2" xfId="1005" xr:uid="{00000000-0005-0000-0000-0000590D0000}"/>
    <cellStyle name="Comma 6 4 2 2" xfId="1793" xr:uid="{00000000-0005-0000-0000-00005A0D0000}"/>
    <cellStyle name="Comma 6 4 2 2 2" xfId="4037" xr:uid="{00000000-0005-0000-0000-00005B0D0000}"/>
    <cellStyle name="Comma 6 4 2 2 2 2" xfId="8064" xr:uid="{FE28BB76-CC00-4F8F-92B8-931E427AF0CC}"/>
    <cellStyle name="Comma 6 4 2 2 2 3" xfId="12003" xr:uid="{26E8BC6C-6481-486C-9300-F597AF496ED0}"/>
    <cellStyle name="Comma 6 4 2 2 3" xfId="6104" xr:uid="{C8560EE0-24C4-46F8-B41E-D715D1A342DB}"/>
    <cellStyle name="Comma 6 4 2 2 4" xfId="10043" xr:uid="{F8E25623-80E8-40DB-8E61-3C9480125884}"/>
    <cellStyle name="Comma 6 4 2 3" xfId="2517" xr:uid="{00000000-0005-0000-0000-00005C0D0000}"/>
    <cellStyle name="Comma 6 4 2 3 2" xfId="4761" xr:uid="{00000000-0005-0000-0000-00005D0D0000}"/>
    <cellStyle name="Comma 6 4 2 3 2 2" xfId="8717" xr:uid="{5C046FAC-8DC6-4A13-B707-21029A597ED8}"/>
    <cellStyle name="Comma 6 4 2 3 2 3" xfId="12656" xr:uid="{6340BC35-2FA5-4B31-94F1-8D1839576111}"/>
    <cellStyle name="Comma 6 4 2 3 3" xfId="6757" xr:uid="{92E26D34-72FF-49B5-BCF5-BEB1DDE159BC}"/>
    <cellStyle name="Comma 6 4 2 3 4" xfId="10696" xr:uid="{BA309193-860A-4EE0-8FC9-FDC30F5626C7}"/>
    <cellStyle name="Comma 6 4 2 4" xfId="3251" xr:uid="{00000000-0005-0000-0000-00005E0D0000}"/>
    <cellStyle name="Comma 6 4 2 4 2" xfId="7411" xr:uid="{88BBD2FF-B393-4EE8-A596-CD68E9539919}"/>
    <cellStyle name="Comma 6 4 2 4 3" xfId="11350" xr:uid="{EFD3B420-355F-472F-B3A7-601B9C0E3EF2}"/>
    <cellStyle name="Comma 6 4 2 5" xfId="5451" xr:uid="{387AC536-920C-4FB5-9C4A-A36B18C50E74}"/>
    <cellStyle name="Comma 6 4 2 6" xfId="9390" xr:uid="{15202288-6F44-4869-A88D-A5C34739492B}"/>
    <cellStyle name="Comma 6 4 3" xfId="1258" xr:uid="{00000000-0005-0000-0000-00005F0D0000}"/>
    <cellStyle name="Comma 6 4 3 2" xfId="2045" xr:uid="{00000000-0005-0000-0000-0000600D0000}"/>
    <cellStyle name="Comma 6 4 3 2 2" xfId="4289" xr:uid="{00000000-0005-0000-0000-0000610D0000}"/>
    <cellStyle name="Comma 6 4 3 2 2 2" xfId="8308" xr:uid="{5FF12255-C3A5-465B-9915-36B6FDE50E68}"/>
    <cellStyle name="Comma 6 4 3 2 2 3" xfId="12247" xr:uid="{BABC9F0F-45B1-4E18-BBA4-E7272A31F682}"/>
    <cellStyle name="Comma 6 4 3 2 3" xfId="6348" xr:uid="{8E89A8BB-6693-40BB-B163-07BD97DA8372}"/>
    <cellStyle name="Comma 6 4 3 2 4" xfId="10287" xr:uid="{450D9DA3-F85D-4935-930A-62A4E70F791A}"/>
    <cellStyle name="Comma 6 4 3 3" xfId="2769" xr:uid="{00000000-0005-0000-0000-0000620D0000}"/>
    <cellStyle name="Comma 6 4 3 3 2" xfId="5013" xr:uid="{00000000-0005-0000-0000-0000630D0000}"/>
    <cellStyle name="Comma 6 4 3 3 2 2" xfId="8961" xr:uid="{D6C16445-F7E5-48B1-B38C-9699E1EEFC48}"/>
    <cellStyle name="Comma 6 4 3 3 2 3" xfId="12900" xr:uid="{B259A232-7BE2-4330-A3B4-6C1E4F53DB70}"/>
    <cellStyle name="Comma 6 4 3 3 3" xfId="7001" xr:uid="{3811D34A-8BED-4E32-BF18-61B16CC696FB}"/>
    <cellStyle name="Comma 6 4 3 3 4" xfId="10940" xr:uid="{29C9E25A-A45F-4990-A9BE-5E6DFDA77803}"/>
    <cellStyle name="Comma 6 4 3 4" xfId="3503" xr:uid="{00000000-0005-0000-0000-0000640D0000}"/>
    <cellStyle name="Comma 6 4 3 4 2" xfId="7655" xr:uid="{380830A1-8D10-4ADE-8CEB-0BB99E214350}"/>
    <cellStyle name="Comma 6 4 3 4 3" xfId="11594" xr:uid="{050CB49C-194B-425F-AC96-15422E67FB75}"/>
    <cellStyle name="Comma 6 4 3 5" xfId="5695" xr:uid="{7CF3638F-5893-47BC-BCBB-34A3585D2FF2}"/>
    <cellStyle name="Comma 6 4 3 6" xfId="9634" xr:uid="{4D06E870-C4EC-4DDF-BAA7-1C806410248C}"/>
    <cellStyle name="Comma 6 4 4" xfId="1473" xr:uid="{00000000-0005-0000-0000-0000650D0000}"/>
    <cellStyle name="Comma 6 4 4 2" xfId="3717" xr:uid="{00000000-0005-0000-0000-0000660D0000}"/>
    <cellStyle name="Comma 6 4 4 2 2" xfId="7859" xr:uid="{05DAAE39-2232-41FA-82F1-BA428AEBA6D4}"/>
    <cellStyle name="Comma 6 4 4 2 3" xfId="11798" xr:uid="{BA097A4D-F77B-405C-9B9F-13DD8A920C02}"/>
    <cellStyle name="Comma 6 4 4 3" xfId="5899" xr:uid="{8A8312B7-C8A9-458D-AAD8-1C07CA1A9D12}"/>
    <cellStyle name="Comma 6 4 4 4" xfId="9838" xr:uid="{8B33B6C3-2720-45D3-AD65-2B55E0AAA7E5}"/>
    <cellStyle name="Comma 6 4 5" xfId="2259" xr:uid="{00000000-0005-0000-0000-0000670D0000}"/>
    <cellStyle name="Comma 6 4 5 2" xfId="4503" xr:uid="{00000000-0005-0000-0000-0000680D0000}"/>
    <cellStyle name="Comma 6 4 5 2 2" xfId="8512" xr:uid="{C190F046-591D-435C-AE2B-8AD501182644}"/>
    <cellStyle name="Comma 6 4 5 2 3" xfId="12451" xr:uid="{FA87B5EA-E592-4B91-9BB1-B1F03427333C}"/>
    <cellStyle name="Comma 6 4 5 3" xfId="6552" xr:uid="{9CBAAFF2-B314-49DC-AA82-5F84D99DEF41}"/>
    <cellStyle name="Comma 6 4 5 4" xfId="10491" xr:uid="{576FA49F-FD38-46BF-B581-ADB2B277A969}"/>
    <cellStyle name="Comma 6 4 6" xfId="2983" xr:uid="{00000000-0005-0000-0000-0000690D0000}"/>
    <cellStyle name="Comma 6 4 6 2" xfId="7205" xr:uid="{8CEA42A6-5E5D-4249-BBC4-15978077D44B}"/>
    <cellStyle name="Comma 6 4 6 3" xfId="11144" xr:uid="{56F597E8-CA80-4796-AB78-F8C61AD7223A}"/>
    <cellStyle name="Comma 6 4 7" xfId="5246" xr:uid="{D74CEB47-8E7C-4F3D-8A96-B07B9736F352}"/>
    <cellStyle name="Comma 6 4 8" xfId="9185" xr:uid="{4C013221-2D7A-4C9D-B6DF-0A9DEF07A8B1}"/>
    <cellStyle name="Comma 6 40" xfId="1442" xr:uid="{00000000-0005-0000-0000-00006A0D0000}"/>
    <cellStyle name="Comma 6 40 2" xfId="3686" xr:uid="{00000000-0005-0000-0000-00006B0D0000}"/>
    <cellStyle name="Comma 6 40 2 2" xfId="7828" xr:uid="{A2A2AB6F-921F-4E50-AAA1-E36DDC5CADBF}"/>
    <cellStyle name="Comma 6 40 2 3" xfId="11767" xr:uid="{7A213D0D-9EED-4E03-96A7-D02AD0424EBF}"/>
    <cellStyle name="Comma 6 40 3" xfId="5868" xr:uid="{2A73D559-BBCA-4C85-B514-E08CE6F9C665}"/>
    <cellStyle name="Comma 6 40 4" xfId="9807" xr:uid="{9260CEE3-2164-47A4-94FA-3CAAE1A222C4}"/>
    <cellStyle name="Comma 6 41" xfId="2228" xr:uid="{00000000-0005-0000-0000-00006C0D0000}"/>
    <cellStyle name="Comma 6 41 2" xfId="4472" xr:uid="{00000000-0005-0000-0000-00006D0D0000}"/>
    <cellStyle name="Comma 6 41 2 2" xfId="8481" xr:uid="{7888C568-5010-474A-B522-D95803B395E0}"/>
    <cellStyle name="Comma 6 41 2 3" xfId="12420" xr:uid="{389EDF72-44D7-4C50-A7E0-4FB06D606ED7}"/>
    <cellStyle name="Comma 6 41 3" xfId="6521" xr:uid="{21E77F70-BDE1-4B09-8C39-9292B98CEA8D}"/>
    <cellStyle name="Comma 6 41 4" xfId="10460" xr:uid="{935AA25A-873E-4C94-BF1C-9E72930A4241}"/>
    <cellStyle name="Comma 6 42" xfId="2952" xr:uid="{00000000-0005-0000-0000-00006E0D0000}"/>
    <cellStyle name="Comma 6 42 2" xfId="7174" xr:uid="{1D06BBD0-4757-45B3-869B-8A35664F1F5A}"/>
    <cellStyle name="Comma 6 42 3" xfId="11113" xr:uid="{20E277FA-AC1C-4E64-9726-24DD50F3CB51}"/>
    <cellStyle name="Comma 6 43" xfId="5215" xr:uid="{F9B676B0-A052-48A1-8469-F0E406379168}"/>
    <cellStyle name="Comma 6 44" xfId="9154" xr:uid="{981699EB-4EA9-466B-A48B-C4C26CF33564}"/>
    <cellStyle name="Comma 6 5" xfId="196" xr:uid="{00000000-0005-0000-0000-00006F0D0000}"/>
    <cellStyle name="Comma 6 5 2" xfId="1006" xr:uid="{00000000-0005-0000-0000-0000700D0000}"/>
    <cellStyle name="Comma 6 5 2 2" xfId="1794" xr:uid="{00000000-0005-0000-0000-0000710D0000}"/>
    <cellStyle name="Comma 6 5 2 2 2" xfId="4038" xr:uid="{00000000-0005-0000-0000-0000720D0000}"/>
    <cellStyle name="Comma 6 5 2 2 2 2" xfId="8065" xr:uid="{05B620BC-789D-462A-A230-B0505B1C0AC1}"/>
    <cellStyle name="Comma 6 5 2 2 2 3" xfId="12004" xr:uid="{E4653F82-40A0-4287-AD9B-8E2413072EED}"/>
    <cellStyle name="Comma 6 5 2 2 3" xfId="6105" xr:uid="{A5BAB26E-E4B9-49A5-9D52-72F21ACF5C88}"/>
    <cellStyle name="Comma 6 5 2 2 4" xfId="10044" xr:uid="{1D86DA9C-34A8-4BD3-B81E-25994510C882}"/>
    <cellStyle name="Comma 6 5 2 3" xfId="2518" xr:uid="{00000000-0005-0000-0000-0000730D0000}"/>
    <cellStyle name="Comma 6 5 2 3 2" xfId="4762" xr:uid="{00000000-0005-0000-0000-0000740D0000}"/>
    <cellStyle name="Comma 6 5 2 3 2 2" xfId="8718" xr:uid="{FBE08F64-AF22-4946-A67D-B0B9A68C5E7C}"/>
    <cellStyle name="Comma 6 5 2 3 2 3" xfId="12657" xr:uid="{49978693-9E6D-4B6B-84F3-13CC2154FE1F}"/>
    <cellStyle name="Comma 6 5 2 3 3" xfId="6758" xr:uid="{9BAD995A-EBBF-466E-A361-BF7CF7AD8430}"/>
    <cellStyle name="Comma 6 5 2 3 4" xfId="10697" xr:uid="{B756A8E9-0097-4FEF-8F36-4A7C5AF2721A}"/>
    <cellStyle name="Comma 6 5 2 4" xfId="3252" xr:uid="{00000000-0005-0000-0000-0000750D0000}"/>
    <cellStyle name="Comma 6 5 2 4 2" xfId="7412" xr:uid="{71EBB958-23E5-4771-8C29-6604FA33B2A3}"/>
    <cellStyle name="Comma 6 5 2 4 3" xfId="11351" xr:uid="{4D3A5F31-A408-4637-92EF-49D8986B85CF}"/>
    <cellStyle name="Comma 6 5 2 5" xfId="5452" xr:uid="{3684B6F5-790A-49D8-A902-B5B2F0637D45}"/>
    <cellStyle name="Comma 6 5 2 6" xfId="9391" xr:uid="{8907E1BA-2FFA-470F-AE6F-A71ADD5AAA6A}"/>
    <cellStyle name="Comma 6 5 3" xfId="1259" xr:uid="{00000000-0005-0000-0000-0000760D0000}"/>
    <cellStyle name="Comma 6 5 3 2" xfId="2046" xr:uid="{00000000-0005-0000-0000-0000770D0000}"/>
    <cellStyle name="Comma 6 5 3 2 2" xfId="4290" xr:uid="{00000000-0005-0000-0000-0000780D0000}"/>
    <cellStyle name="Comma 6 5 3 2 2 2" xfId="8309" xr:uid="{E34DFEA2-0A2D-45EC-B62E-F588D7412C21}"/>
    <cellStyle name="Comma 6 5 3 2 2 3" xfId="12248" xr:uid="{DF3EE528-29F8-47CE-9908-3357C5799456}"/>
    <cellStyle name="Comma 6 5 3 2 3" xfId="6349" xr:uid="{C1BF9B30-0DEA-4326-AE59-1B7F8F2B524A}"/>
    <cellStyle name="Comma 6 5 3 2 4" xfId="10288" xr:uid="{11F7B7C5-84A8-42EB-98C8-6F040E44AF1E}"/>
    <cellStyle name="Comma 6 5 3 3" xfId="2770" xr:uid="{00000000-0005-0000-0000-0000790D0000}"/>
    <cellStyle name="Comma 6 5 3 3 2" xfId="5014" xr:uid="{00000000-0005-0000-0000-00007A0D0000}"/>
    <cellStyle name="Comma 6 5 3 3 2 2" xfId="8962" xr:uid="{C8AC2D3C-D68A-4D67-BBFA-C689E416C62D}"/>
    <cellStyle name="Comma 6 5 3 3 2 3" xfId="12901" xr:uid="{6493DA73-69A1-4E6E-BA6D-B51EF25029B0}"/>
    <cellStyle name="Comma 6 5 3 3 3" xfId="7002" xr:uid="{2204AA20-608A-4F13-BDC7-A240511D52A8}"/>
    <cellStyle name="Comma 6 5 3 3 4" xfId="10941" xr:uid="{8F609733-BB6A-417A-8E1E-65D6567C613E}"/>
    <cellStyle name="Comma 6 5 3 4" xfId="3504" xr:uid="{00000000-0005-0000-0000-00007B0D0000}"/>
    <cellStyle name="Comma 6 5 3 4 2" xfId="7656" xr:uid="{8854A81D-5E9B-4E38-AAAD-27E0A4CC7D3C}"/>
    <cellStyle name="Comma 6 5 3 4 3" xfId="11595" xr:uid="{550DE884-F751-4F22-82D9-8C3E22C8C78F}"/>
    <cellStyle name="Comma 6 5 3 5" xfId="5696" xr:uid="{8B846425-FCF5-4A94-8780-F40C44FDA9AD}"/>
    <cellStyle name="Comma 6 5 3 6" xfId="9635" xr:uid="{A56B3261-B570-4BB7-83ED-A3B68DF48B13}"/>
    <cellStyle name="Comma 6 5 4" xfId="1474" xr:uid="{00000000-0005-0000-0000-00007C0D0000}"/>
    <cellStyle name="Comma 6 5 4 2" xfId="3718" xr:uid="{00000000-0005-0000-0000-00007D0D0000}"/>
    <cellStyle name="Comma 6 5 4 2 2" xfId="7860" xr:uid="{A1F4E481-0806-47C1-9E0F-AD88A571BA55}"/>
    <cellStyle name="Comma 6 5 4 2 3" xfId="11799" xr:uid="{1BAB4F82-0FFD-45CD-91A8-237E0D213181}"/>
    <cellStyle name="Comma 6 5 4 3" xfId="5900" xr:uid="{5FB18E2B-34C3-4396-A869-9483C81DAF59}"/>
    <cellStyle name="Comma 6 5 4 4" xfId="9839" xr:uid="{F64E7787-37A5-4561-8FFC-2F5F233C27E6}"/>
    <cellStyle name="Comma 6 5 5" xfId="2260" xr:uid="{00000000-0005-0000-0000-00007E0D0000}"/>
    <cellStyle name="Comma 6 5 5 2" xfId="4504" xr:uid="{00000000-0005-0000-0000-00007F0D0000}"/>
    <cellStyle name="Comma 6 5 5 2 2" xfId="8513" xr:uid="{90F869C8-3EF7-428A-A451-1603E5E3616B}"/>
    <cellStyle name="Comma 6 5 5 2 3" xfId="12452" xr:uid="{241083E9-5363-4E2B-9FF2-C392EACB7A6B}"/>
    <cellStyle name="Comma 6 5 5 3" xfId="6553" xr:uid="{149C5C70-C9DE-48F9-A442-AED726BB0A48}"/>
    <cellStyle name="Comma 6 5 5 4" xfId="10492" xr:uid="{E7A69F49-AF20-45D2-BF2D-B53D49EB5E89}"/>
    <cellStyle name="Comma 6 5 6" xfId="2984" xr:uid="{00000000-0005-0000-0000-0000800D0000}"/>
    <cellStyle name="Comma 6 5 6 2" xfId="7206" xr:uid="{F0A3E1FB-3826-497D-918C-24FBBCBE06F8}"/>
    <cellStyle name="Comma 6 5 6 3" xfId="11145" xr:uid="{10D8422D-B9D7-4241-8842-9F22462E02D9}"/>
    <cellStyle name="Comma 6 5 7" xfId="5247" xr:uid="{F09D211F-5CCC-44A3-96A0-A48F13FC661C}"/>
    <cellStyle name="Comma 6 5 8" xfId="9186" xr:uid="{8A5D9CF4-33E0-4719-80F9-23276663943F}"/>
    <cellStyle name="Comma 6 6" xfId="197" xr:uid="{00000000-0005-0000-0000-0000810D0000}"/>
    <cellStyle name="Comma 6 6 2" xfId="1007" xr:uid="{00000000-0005-0000-0000-0000820D0000}"/>
    <cellStyle name="Comma 6 6 2 2" xfId="1795" xr:uid="{00000000-0005-0000-0000-0000830D0000}"/>
    <cellStyle name="Comma 6 6 2 2 2" xfId="4039" xr:uid="{00000000-0005-0000-0000-0000840D0000}"/>
    <cellStyle name="Comma 6 6 2 2 2 2" xfId="8066" xr:uid="{046989F9-3941-477D-B1EC-82FAE474A793}"/>
    <cellStyle name="Comma 6 6 2 2 2 3" xfId="12005" xr:uid="{A491FFB3-55EE-44C8-9A82-4078B54E51D8}"/>
    <cellStyle name="Comma 6 6 2 2 3" xfId="6106" xr:uid="{10AA760A-68FC-4F41-84C4-349DEF38F146}"/>
    <cellStyle name="Comma 6 6 2 2 4" xfId="10045" xr:uid="{37917CC7-A8A5-47B2-AA95-13F28958E301}"/>
    <cellStyle name="Comma 6 6 2 3" xfId="2519" xr:uid="{00000000-0005-0000-0000-0000850D0000}"/>
    <cellStyle name="Comma 6 6 2 3 2" xfId="4763" xr:uid="{00000000-0005-0000-0000-0000860D0000}"/>
    <cellStyle name="Comma 6 6 2 3 2 2" xfId="8719" xr:uid="{01EB0EF2-88CA-41B1-9765-B860863F3A3A}"/>
    <cellStyle name="Comma 6 6 2 3 2 3" xfId="12658" xr:uid="{D6F8E2A3-9E49-4012-8808-1E63F7B039A0}"/>
    <cellStyle name="Comma 6 6 2 3 3" xfId="6759" xr:uid="{77A07F4D-0F11-4637-8442-B58D4EDAF780}"/>
    <cellStyle name="Comma 6 6 2 3 4" xfId="10698" xr:uid="{7479BD00-32EB-480F-958E-03E0C9B0B295}"/>
    <cellStyle name="Comma 6 6 2 4" xfId="3253" xr:uid="{00000000-0005-0000-0000-0000870D0000}"/>
    <cellStyle name="Comma 6 6 2 4 2" xfId="7413" xr:uid="{DE8B7DE3-519D-4C34-B903-DD0B0F140E39}"/>
    <cellStyle name="Comma 6 6 2 4 3" xfId="11352" xr:uid="{248E2747-025D-4DA1-A6B8-89427E45F9DB}"/>
    <cellStyle name="Comma 6 6 2 5" xfId="5453" xr:uid="{351D8F52-AC7B-4C7F-B4F5-444600198B0F}"/>
    <cellStyle name="Comma 6 6 2 6" xfId="9392" xr:uid="{BA88E01D-8688-4F47-9F85-05E665637C8B}"/>
    <cellStyle name="Comma 6 6 3" xfId="1260" xr:uid="{00000000-0005-0000-0000-0000880D0000}"/>
    <cellStyle name="Comma 6 6 3 2" xfId="2047" xr:uid="{00000000-0005-0000-0000-0000890D0000}"/>
    <cellStyle name="Comma 6 6 3 2 2" xfId="4291" xr:uid="{00000000-0005-0000-0000-00008A0D0000}"/>
    <cellStyle name="Comma 6 6 3 2 2 2" xfId="8310" xr:uid="{8F6C6D8B-4C93-4FA4-B616-D94D1E7514B5}"/>
    <cellStyle name="Comma 6 6 3 2 2 3" xfId="12249" xr:uid="{8369040B-D116-4203-BC41-4F9871BA7FBD}"/>
    <cellStyle name="Comma 6 6 3 2 3" xfId="6350" xr:uid="{20B57F8A-F71B-42DE-BA7F-B5BCC2611CE8}"/>
    <cellStyle name="Comma 6 6 3 2 4" xfId="10289" xr:uid="{B4176366-8F55-497D-BD40-C4943431D2BC}"/>
    <cellStyle name="Comma 6 6 3 3" xfId="2771" xr:uid="{00000000-0005-0000-0000-00008B0D0000}"/>
    <cellStyle name="Comma 6 6 3 3 2" xfId="5015" xr:uid="{00000000-0005-0000-0000-00008C0D0000}"/>
    <cellStyle name="Comma 6 6 3 3 2 2" xfId="8963" xr:uid="{0140B65E-DF83-448A-8B5D-0B79B378904A}"/>
    <cellStyle name="Comma 6 6 3 3 2 3" xfId="12902" xr:uid="{E99CA721-DBBC-431D-9E39-E31A34AE3EDF}"/>
    <cellStyle name="Comma 6 6 3 3 3" xfId="7003" xr:uid="{BA6EC49D-85BE-4C75-81EC-C5604685AE02}"/>
    <cellStyle name="Comma 6 6 3 3 4" xfId="10942" xr:uid="{8816947E-FD3F-422E-A52D-89603A45D3F3}"/>
    <cellStyle name="Comma 6 6 3 4" xfId="3505" xr:uid="{00000000-0005-0000-0000-00008D0D0000}"/>
    <cellStyle name="Comma 6 6 3 4 2" xfId="7657" xr:uid="{3952C084-0218-4184-88C9-8CA08E91C271}"/>
    <cellStyle name="Comma 6 6 3 4 3" xfId="11596" xr:uid="{03D9AAAF-F34F-4A65-9253-1FEE578677C1}"/>
    <cellStyle name="Comma 6 6 3 5" xfId="5697" xr:uid="{AB680863-1EED-4DB7-AE89-72DFB8350FC5}"/>
    <cellStyle name="Comma 6 6 3 6" xfId="9636" xr:uid="{ECE0A758-C588-4B34-9DF7-CA7E8BB8C17F}"/>
    <cellStyle name="Comma 6 6 4" xfId="1475" xr:uid="{00000000-0005-0000-0000-00008E0D0000}"/>
    <cellStyle name="Comma 6 6 4 2" xfId="3719" xr:uid="{00000000-0005-0000-0000-00008F0D0000}"/>
    <cellStyle name="Comma 6 6 4 2 2" xfId="7861" xr:uid="{80BF6218-2FE6-4A76-B303-7557ABE5981D}"/>
    <cellStyle name="Comma 6 6 4 2 3" xfId="11800" xr:uid="{80B39C45-57F8-41CE-8063-E264FE08F566}"/>
    <cellStyle name="Comma 6 6 4 3" xfId="5901" xr:uid="{F9BCF145-B446-4B20-AFC2-4E306A565B90}"/>
    <cellStyle name="Comma 6 6 4 4" xfId="9840" xr:uid="{77199669-C811-483E-8221-86CCC52B9758}"/>
    <cellStyle name="Comma 6 6 5" xfId="2261" xr:uid="{00000000-0005-0000-0000-0000900D0000}"/>
    <cellStyle name="Comma 6 6 5 2" xfId="4505" xr:uid="{00000000-0005-0000-0000-0000910D0000}"/>
    <cellStyle name="Comma 6 6 5 2 2" xfId="8514" xr:uid="{82EF4C0F-0A90-4945-BD49-EE730A2EB343}"/>
    <cellStyle name="Comma 6 6 5 2 3" xfId="12453" xr:uid="{012C367B-CEF6-47EE-81D3-D649EA628D08}"/>
    <cellStyle name="Comma 6 6 5 3" xfId="6554" xr:uid="{DBE69A85-E508-48F5-9A91-B07BB252577A}"/>
    <cellStyle name="Comma 6 6 5 4" xfId="10493" xr:uid="{72456B9A-DF27-4E5A-99C9-C404EA261A2C}"/>
    <cellStyle name="Comma 6 6 6" xfId="2985" xr:uid="{00000000-0005-0000-0000-0000920D0000}"/>
    <cellStyle name="Comma 6 6 6 2" xfId="7207" xr:uid="{4534318D-2AE1-4CF6-954A-6C85F2C4DFE3}"/>
    <cellStyle name="Comma 6 6 6 3" xfId="11146" xr:uid="{22047475-39C5-4546-B746-C514FC9B0E72}"/>
    <cellStyle name="Comma 6 6 7" xfId="5248" xr:uid="{0788F49E-042D-4846-82A1-BD1A9B9A3492}"/>
    <cellStyle name="Comma 6 6 8" xfId="9187" xr:uid="{B35B17C2-AE28-4D07-B128-E0B3B67CCFBC}"/>
    <cellStyle name="Comma 6 7" xfId="198" xr:uid="{00000000-0005-0000-0000-0000930D0000}"/>
    <cellStyle name="Comma 6 7 2" xfId="1008" xr:uid="{00000000-0005-0000-0000-0000940D0000}"/>
    <cellStyle name="Comma 6 7 2 2" xfId="1796" xr:uid="{00000000-0005-0000-0000-0000950D0000}"/>
    <cellStyle name="Comma 6 7 2 2 2" xfId="4040" xr:uid="{00000000-0005-0000-0000-0000960D0000}"/>
    <cellStyle name="Comma 6 7 2 2 2 2" xfId="8067" xr:uid="{296F7C7B-9CB6-4ABC-B84B-156C1886C265}"/>
    <cellStyle name="Comma 6 7 2 2 2 3" xfId="12006" xr:uid="{C195FFDA-487D-4986-B176-4CBF4E3A6AB3}"/>
    <cellStyle name="Comma 6 7 2 2 3" xfId="6107" xr:uid="{2E7015F0-90B0-4EC8-BB96-2878F0D43996}"/>
    <cellStyle name="Comma 6 7 2 2 4" xfId="10046" xr:uid="{E347288E-5DC7-40A5-A4E6-7B88E10C0C9C}"/>
    <cellStyle name="Comma 6 7 2 3" xfId="2520" xr:uid="{00000000-0005-0000-0000-0000970D0000}"/>
    <cellStyle name="Comma 6 7 2 3 2" xfId="4764" xr:uid="{00000000-0005-0000-0000-0000980D0000}"/>
    <cellStyle name="Comma 6 7 2 3 2 2" xfId="8720" xr:uid="{EFE78EA6-FCEC-4C78-8042-03544EEB7DA9}"/>
    <cellStyle name="Comma 6 7 2 3 2 3" xfId="12659" xr:uid="{AF794C2C-68D6-4CDA-AB39-C00FD9AEA619}"/>
    <cellStyle name="Comma 6 7 2 3 3" xfId="6760" xr:uid="{A693B1A2-47FB-4A59-8DF9-2B32650ABA0B}"/>
    <cellStyle name="Comma 6 7 2 3 4" xfId="10699" xr:uid="{4259EC95-DAD7-4C37-A4EA-F4A44AA1C763}"/>
    <cellStyle name="Comma 6 7 2 4" xfId="3254" xr:uid="{00000000-0005-0000-0000-0000990D0000}"/>
    <cellStyle name="Comma 6 7 2 4 2" xfId="7414" xr:uid="{2CECC785-DC11-42C0-AEB7-08B3D93FE575}"/>
    <cellStyle name="Comma 6 7 2 4 3" xfId="11353" xr:uid="{AC48D6D0-2F00-4585-9905-9CE5BAA52137}"/>
    <cellStyle name="Comma 6 7 2 5" xfId="5454" xr:uid="{355DAE9E-F3C3-4FD8-B1F6-5C42251BF355}"/>
    <cellStyle name="Comma 6 7 2 6" xfId="9393" xr:uid="{4F2E84B5-2DD9-497C-B406-29DAC51461B5}"/>
    <cellStyle name="Comma 6 7 3" xfId="1261" xr:uid="{00000000-0005-0000-0000-00009A0D0000}"/>
    <cellStyle name="Comma 6 7 3 2" xfId="2048" xr:uid="{00000000-0005-0000-0000-00009B0D0000}"/>
    <cellStyle name="Comma 6 7 3 2 2" xfId="4292" xr:uid="{00000000-0005-0000-0000-00009C0D0000}"/>
    <cellStyle name="Comma 6 7 3 2 2 2" xfId="8311" xr:uid="{638D2111-DBA2-4F32-9125-C8C098DA0E03}"/>
    <cellStyle name="Comma 6 7 3 2 2 3" xfId="12250" xr:uid="{DC843755-8E83-434F-BD76-0689D5A5FA86}"/>
    <cellStyle name="Comma 6 7 3 2 3" xfId="6351" xr:uid="{7CC4A56A-2AF2-41AC-B763-DBBF78537400}"/>
    <cellStyle name="Comma 6 7 3 2 4" xfId="10290" xr:uid="{8333D4E0-967C-4541-B367-223FFEC158C0}"/>
    <cellStyle name="Comma 6 7 3 3" xfId="2772" xr:uid="{00000000-0005-0000-0000-00009D0D0000}"/>
    <cellStyle name="Comma 6 7 3 3 2" xfId="5016" xr:uid="{00000000-0005-0000-0000-00009E0D0000}"/>
    <cellStyle name="Comma 6 7 3 3 2 2" xfId="8964" xr:uid="{D52FC51C-FEDC-468A-83BC-1E424661FBF8}"/>
    <cellStyle name="Comma 6 7 3 3 2 3" xfId="12903" xr:uid="{C5DF1C56-BA00-4844-BE0B-1F3F48D464B7}"/>
    <cellStyle name="Comma 6 7 3 3 3" xfId="7004" xr:uid="{C183B1C3-D22F-4073-9B53-71E97C17B2B5}"/>
    <cellStyle name="Comma 6 7 3 3 4" xfId="10943" xr:uid="{CA7D65EC-2B10-4305-8721-40B1C8299E99}"/>
    <cellStyle name="Comma 6 7 3 4" xfId="3506" xr:uid="{00000000-0005-0000-0000-00009F0D0000}"/>
    <cellStyle name="Comma 6 7 3 4 2" xfId="7658" xr:uid="{14688296-CA41-4A27-8125-198AC1E5FAA4}"/>
    <cellStyle name="Comma 6 7 3 4 3" xfId="11597" xr:uid="{C1455C9F-CDF3-451B-B0FE-1DDD86094F12}"/>
    <cellStyle name="Comma 6 7 3 5" xfId="5698" xr:uid="{B13FF070-2965-498D-962B-1344610AE9FD}"/>
    <cellStyle name="Comma 6 7 3 6" xfId="9637" xr:uid="{714F855F-327B-40F9-A6BF-2B993A5D0CC2}"/>
    <cellStyle name="Comma 6 7 4" xfId="1476" xr:uid="{00000000-0005-0000-0000-0000A00D0000}"/>
    <cellStyle name="Comma 6 7 4 2" xfId="3720" xr:uid="{00000000-0005-0000-0000-0000A10D0000}"/>
    <cellStyle name="Comma 6 7 4 2 2" xfId="7862" xr:uid="{576B832D-3D2E-453B-A6B7-FAF4571ED12F}"/>
    <cellStyle name="Comma 6 7 4 2 3" xfId="11801" xr:uid="{FDC5311F-850A-4242-98BC-C3AF9762F3FB}"/>
    <cellStyle name="Comma 6 7 4 3" xfId="5902" xr:uid="{137D8A38-0D27-4098-B6F9-1A1AAC9F3AD7}"/>
    <cellStyle name="Comma 6 7 4 4" xfId="9841" xr:uid="{C4C47E1B-44C4-4048-98EA-6EA1685B9B3A}"/>
    <cellStyle name="Comma 6 7 5" xfId="2262" xr:uid="{00000000-0005-0000-0000-0000A20D0000}"/>
    <cellStyle name="Comma 6 7 5 2" xfId="4506" xr:uid="{00000000-0005-0000-0000-0000A30D0000}"/>
    <cellStyle name="Comma 6 7 5 2 2" xfId="8515" xr:uid="{312AC860-A29C-4E28-BD84-329D217318DB}"/>
    <cellStyle name="Comma 6 7 5 2 3" xfId="12454" xr:uid="{BE0C4246-4E02-4110-A243-E4A9D9522BF9}"/>
    <cellStyle name="Comma 6 7 5 3" xfId="6555" xr:uid="{6E060C51-247A-400B-A6E6-1424C5A55B37}"/>
    <cellStyle name="Comma 6 7 5 4" xfId="10494" xr:uid="{AD48DFC5-A7A0-4A6E-AC47-F66C7D66C3A5}"/>
    <cellStyle name="Comma 6 7 6" xfId="2986" xr:uid="{00000000-0005-0000-0000-0000A40D0000}"/>
    <cellStyle name="Comma 6 7 6 2" xfId="7208" xr:uid="{9BB34263-A931-4B14-885A-06DC0114EFCF}"/>
    <cellStyle name="Comma 6 7 6 3" xfId="11147" xr:uid="{D7E4D443-25A0-4015-B177-F45438ECFFB1}"/>
    <cellStyle name="Comma 6 7 7" xfId="5249" xr:uid="{624DD481-E8B6-463F-98A6-A4591284D820}"/>
    <cellStyle name="Comma 6 7 8" xfId="9188" xr:uid="{F8912550-F5ED-4E5D-9CB4-96C8C47A3E81}"/>
    <cellStyle name="Comma 6 8" xfId="199" xr:uid="{00000000-0005-0000-0000-0000A50D0000}"/>
    <cellStyle name="Comma 6 8 2" xfId="1009" xr:uid="{00000000-0005-0000-0000-0000A60D0000}"/>
    <cellStyle name="Comma 6 8 2 2" xfId="1797" xr:uid="{00000000-0005-0000-0000-0000A70D0000}"/>
    <cellStyle name="Comma 6 8 2 2 2" xfId="4041" xr:uid="{00000000-0005-0000-0000-0000A80D0000}"/>
    <cellStyle name="Comma 6 8 2 2 2 2" xfId="8068" xr:uid="{DF78E334-A6AD-404F-AB48-A213678EA180}"/>
    <cellStyle name="Comma 6 8 2 2 2 3" xfId="12007" xr:uid="{280EA176-820C-4110-A6B3-97E978BDA71C}"/>
    <cellStyle name="Comma 6 8 2 2 3" xfId="6108" xr:uid="{E98FDF26-2356-4CE3-9518-B3A06DB06A69}"/>
    <cellStyle name="Comma 6 8 2 2 4" xfId="10047" xr:uid="{F43CEDB0-AF81-4D62-B02A-9428A5BFBBD5}"/>
    <cellStyle name="Comma 6 8 2 3" xfId="2521" xr:uid="{00000000-0005-0000-0000-0000A90D0000}"/>
    <cellStyle name="Comma 6 8 2 3 2" xfId="4765" xr:uid="{00000000-0005-0000-0000-0000AA0D0000}"/>
    <cellStyle name="Comma 6 8 2 3 2 2" xfId="8721" xr:uid="{55F43018-ADBA-4964-AB6E-08074EA77E0B}"/>
    <cellStyle name="Comma 6 8 2 3 2 3" xfId="12660" xr:uid="{2370965C-B943-4641-893F-2F6A4B327468}"/>
    <cellStyle name="Comma 6 8 2 3 3" xfId="6761" xr:uid="{412BE63C-ABEC-411C-8F13-2493D701D86A}"/>
    <cellStyle name="Comma 6 8 2 3 4" xfId="10700" xr:uid="{4E1AD5AE-2FDA-4CAD-8FE5-4F5EDC6FD4C5}"/>
    <cellStyle name="Comma 6 8 2 4" xfId="3255" xr:uid="{00000000-0005-0000-0000-0000AB0D0000}"/>
    <cellStyle name="Comma 6 8 2 4 2" xfId="7415" xr:uid="{C2DEBFA7-3809-4EC8-907E-80BF02E7ECD9}"/>
    <cellStyle name="Comma 6 8 2 4 3" xfId="11354" xr:uid="{7792A27A-9840-4620-B6D9-2B2A13F4C204}"/>
    <cellStyle name="Comma 6 8 2 5" xfId="5455" xr:uid="{FD9F3A1F-7EB4-43A5-B48F-EA597AB0A7F8}"/>
    <cellStyle name="Comma 6 8 2 6" xfId="9394" xr:uid="{765DA6B2-7455-492A-9B74-C76AE2118F52}"/>
    <cellStyle name="Comma 6 8 3" xfId="1262" xr:uid="{00000000-0005-0000-0000-0000AC0D0000}"/>
    <cellStyle name="Comma 6 8 3 2" xfId="2049" xr:uid="{00000000-0005-0000-0000-0000AD0D0000}"/>
    <cellStyle name="Comma 6 8 3 2 2" xfId="4293" xr:uid="{00000000-0005-0000-0000-0000AE0D0000}"/>
    <cellStyle name="Comma 6 8 3 2 2 2" xfId="8312" xr:uid="{C439F4AB-AD92-4213-B00C-95B83FEF6ABC}"/>
    <cellStyle name="Comma 6 8 3 2 2 3" xfId="12251" xr:uid="{CC9FDF0E-B701-4467-B010-B03429213884}"/>
    <cellStyle name="Comma 6 8 3 2 3" xfId="6352" xr:uid="{38DAB67F-47D2-40D4-812E-1057A81120A4}"/>
    <cellStyle name="Comma 6 8 3 2 4" xfId="10291" xr:uid="{6C7C0FD8-6501-402E-BD73-1EE52F6B8BD1}"/>
    <cellStyle name="Comma 6 8 3 3" xfId="2773" xr:uid="{00000000-0005-0000-0000-0000AF0D0000}"/>
    <cellStyle name="Comma 6 8 3 3 2" xfId="5017" xr:uid="{00000000-0005-0000-0000-0000B00D0000}"/>
    <cellStyle name="Comma 6 8 3 3 2 2" xfId="8965" xr:uid="{A44C17F3-4886-4A1B-8FB1-F47AA203188C}"/>
    <cellStyle name="Comma 6 8 3 3 2 3" xfId="12904" xr:uid="{CDE4AC48-D4DA-4A5D-A5F6-C517D1C97CCD}"/>
    <cellStyle name="Comma 6 8 3 3 3" xfId="7005" xr:uid="{8DACA0FF-7E17-4DCB-ABB1-2895AF0E19B9}"/>
    <cellStyle name="Comma 6 8 3 3 4" xfId="10944" xr:uid="{79819331-6963-4803-98D3-8BE2E72EBCB8}"/>
    <cellStyle name="Comma 6 8 3 4" xfId="3507" xr:uid="{00000000-0005-0000-0000-0000B10D0000}"/>
    <cellStyle name="Comma 6 8 3 4 2" xfId="7659" xr:uid="{E5D86ECD-C6DC-4B2D-8D14-B701D5C6F071}"/>
    <cellStyle name="Comma 6 8 3 4 3" xfId="11598" xr:uid="{BDD18814-5121-4FF1-9A95-E79B05897905}"/>
    <cellStyle name="Comma 6 8 3 5" xfId="5699" xr:uid="{D7244A0D-1DA6-45E2-83FA-6655C088A43F}"/>
    <cellStyle name="Comma 6 8 3 6" xfId="9638" xr:uid="{1191D9FD-342F-4B61-80D8-FC60679A4FA6}"/>
    <cellStyle name="Comma 6 8 4" xfId="1477" xr:uid="{00000000-0005-0000-0000-0000B20D0000}"/>
    <cellStyle name="Comma 6 8 4 2" xfId="3721" xr:uid="{00000000-0005-0000-0000-0000B30D0000}"/>
    <cellStyle name="Comma 6 8 4 2 2" xfId="7863" xr:uid="{0C48DFD4-A613-42DA-935B-9AC83007B215}"/>
    <cellStyle name="Comma 6 8 4 2 3" xfId="11802" xr:uid="{ABF41DAB-A312-4E8A-AFC6-E8F09418A3BD}"/>
    <cellStyle name="Comma 6 8 4 3" xfId="5903" xr:uid="{B0A16C25-9A4A-446A-8BB4-EDC0FA985A71}"/>
    <cellStyle name="Comma 6 8 4 4" xfId="9842" xr:uid="{607A0898-9144-43C0-94FB-E469F238EB35}"/>
    <cellStyle name="Comma 6 8 5" xfId="2263" xr:uid="{00000000-0005-0000-0000-0000B40D0000}"/>
    <cellStyle name="Comma 6 8 5 2" xfId="4507" xr:uid="{00000000-0005-0000-0000-0000B50D0000}"/>
    <cellStyle name="Comma 6 8 5 2 2" xfId="8516" xr:uid="{F2B81114-DEC9-4538-B202-514F61BED69F}"/>
    <cellStyle name="Comma 6 8 5 2 3" xfId="12455" xr:uid="{446FAE73-89ED-4FF9-A601-44814CF8227D}"/>
    <cellStyle name="Comma 6 8 5 3" xfId="6556" xr:uid="{C7E754B8-12F1-418D-995A-5C5C6A776786}"/>
    <cellStyle name="Comma 6 8 5 4" xfId="10495" xr:uid="{D909E146-5A47-46D2-B729-44A09BAE7052}"/>
    <cellStyle name="Comma 6 8 6" xfId="2987" xr:uid="{00000000-0005-0000-0000-0000B60D0000}"/>
    <cellStyle name="Comma 6 8 6 2" xfId="7209" xr:uid="{9CFFDFBC-60A6-476D-BBDB-BB5B9E8411C0}"/>
    <cellStyle name="Comma 6 8 6 3" xfId="11148" xr:uid="{2EFA6BE1-B0C4-4195-B5A1-4FA38244AA66}"/>
    <cellStyle name="Comma 6 8 7" xfId="5250" xr:uid="{801FA807-515A-4A29-B1BA-59C898E544CC}"/>
    <cellStyle name="Comma 6 8 8" xfId="9189" xr:uid="{2B813BC5-DE75-4D19-B7C4-05807BE23EDD}"/>
    <cellStyle name="Comma 6 9" xfId="200" xr:uid="{00000000-0005-0000-0000-0000B70D0000}"/>
    <cellStyle name="Comma 6 9 2" xfId="1010" xr:uid="{00000000-0005-0000-0000-0000B80D0000}"/>
    <cellStyle name="Comma 6 9 2 2" xfId="1798" xr:uid="{00000000-0005-0000-0000-0000B90D0000}"/>
    <cellStyle name="Comma 6 9 2 2 2" xfId="4042" xr:uid="{00000000-0005-0000-0000-0000BA0D0000}"/>
    <cellStyle name="Comma 6 9 2 2 2 2" xfId="8069" xr:uid="{A11583FD-FB5A-4743-89C7-C560EC5766EB}"/>
    <cellStyle name="Comma 6 9 2 2 2 3" xfId="12008" xr:uid="{4BECF2F8-0F24-46C3-B866-8A8DE9E68C20}"/>
    <cellStyle name="Comma 6 9 2 2 3" xfId="6109" xr:uid="{3D463333-C15F-476B-9169-F6D901734783}"/>
    <cellStyle name="Comma 6 9 2 2 4" xfId="10048" xr:uid="{49D63EBC-F087-4510-A392-52F16F900591}"/>
    <cellStyle name="Comma 6 9 2 3" xfId="2522" xr:uid="{00000000-0005-0000-0000-0000BB0D0000}"/>
    <cellStyle name="Comma 6 9 2 3 2" xfId="4766" xr:uid="{00000000-0005-0000-0000-0000BC0D0000}"/>
    <cellStyle name="Comma 6 9 2 3 2 2" xfId="8722" xr:uid="{C686058B-D1C7-4441-8F79-4522FEF6F1CB}"/>
    <cellStyle name="Comma 6 9 2 3 2 3" xfId="12661" xr:uid="{2764A6FE-BED4-4AFF-9497-76378D7EE902}"/>
    <cellStyle name="Comma 6 9 2 3 3" xfId="6762" xr:uid="{D09F3F69-0E97-49FD-8955-93FCAA7267A5}"/>
    <cellStyle name="Comma 6 9 2 3 4" xfId="10701" xr:uid="{0F427331-D344-486B-B118-2E8368F9311E}"/>
    <cellStyle name="Comma 6 9 2 4" xfId="3256" xr:uid="{00000000-0005-0000-0000-0000BD0D0000}"/>
    <cellStyle name="Comma 6 9 2 4 2" xfId="7416" xr:uid="{A3013A30-6FDF-4E45-A740-755AF6F9666E}"/>
    <cellStyle name="Comma 6 9 2 4 3" xfId="11355" xr:uid="{2ED8E637-F90E-4587-9A83-1FA23E79D0DF}"/>
    <cellStyle name="Comma 6 9 2 5" xfId="5456" xr:uid="{6A9D6CB2-F097-43E4-BA11-6268D1BC6725}"/>
    <cellStyle name="Comma 6 9 2 6" xfId="9395" xr:uid="{CE37576E-1C40-4471-9C3A-97DDBD56972B}"/>
    <cellStyle name="Comma 6 9 3" xfId="1263" xr:uid="{00000000-0005-0000-0000-0000BE0D0000}"/>
    <cellStyle name="Comma 6 9 3 2" xfId="2050" xr:uid="{00000000-0005-0000-0000-0000BF0D0000}"/>
    <cellStyle name="Comma 6 9 3 2 2" xfId="4294" xr:uid="{00000000-0005-0000-0000-0000C00D0000}"/>
    <cellStyle name="Comma 6 9 3 2 2 2" xfId="8313" xr:uid="{6840D230-2AA6-4D94-AADA-AE5C8CFD9A5A}"/>
    <cellStyle name="Comma 6 9 3 2 2 3" xfId="12252" xr:uid="{B32FA3D5-779D-4E19-936E-1C60971A1C5F}"/>
    <cellStyle name="Comma 6 9 3 2 3" xfId="6353" xr:uid="{10190DD4-F1DB-4573-9942-22BBF7F82DF8}"/>
    <cellStyle name="Comma 6 9 3 2 4" xfId="10292" xr:uid="{093D0263-E80B-40ED-93A8-31381E18428B}"/>
    <cellStyle name="Comma 6 9 3 3" xfId="2774" xr:uid="{00000000-0005-0000-0000-0000C10D0000}"/>
    <cellStyle name="Comma 6 9 3 3 2" xfId="5018" xr:uid="{00000000-0005-0000-0000-0000C20D0000}"/>
    <cellStyle name="Comma 6 9 3 3 2 2" xfId="8966" xr:uid="{2CB3F405-D0B0-414D-967F-49AE2B8D25A8}"/>
    <cellStyle name="Comma 6 9 3 3 2 3" xfId="12905" xr:uid="{7A8E6370-2878-4FEB-AC76-9F86BA5ACE92}"/>
    <cellStyle name="Comma 6 9 3 3 3" xfId="7006" xr:uid="{E0348F6C-5978-45A9-AFB6-96ABEE0C882F}"/>
    <cellStyle name="Comma 6 9 3 3 4" xfId="10945" xr:uid="{914ED2FD-CED7-435F-B8D1-541F3F232894}"/>
    <cellStyle name="Comma 6 9 3 4" xfId="3508" xr:uid="{00000000-0005-0000-0000-0000C30D0000}"/>
    <cellStyle name="Comma 6 9 3 4 2" xfId="7660" xr:uid="{2C874919-A272-49F3-94CF-7D1812D447AB}"/>
    <cellStyle name="Comma 6 9 3 4 3" xfId="11599" xr:uid="{CCE7D293-F631-4C89-A5CE-6E8CB72007C6}"/>
    <cellStyle name="Comma 6 9 3 5" xfId="5700" xr:uid="{2A6767DE-4D96-4D26-93E0-21407C32E957}"/>
    <cellStyle name="Comma 6 9 3 6" xfId="9639" xr:uid="{1C5F38B2-37CC-44AE-961C-7EA774D7511D}"/>
    <cellStyle name="Comma 6 9 4" xfId="1478" xr:uid="{00000000-0005-0000-0000-0000C40D0000}"/>
    <cellStyle name="Comma 6 9 4 2" xfId="3722" xr:uid="{00000000-0005-0000-0000-0000C50D0000}"/>
    <cellStyle name="Comma 6 9 4 2 2" xfId="7864" xr:uid="{FAA39504-C5EC-49DD-9F26-B6E6994E3FF4}"/>
    <cellStyle name="Comma 6 9 4 2 3" xfId="11803" xr:uid="{6591AC05-F14D-43DB-AED7-6AA54A000F2B}"/>
    <cellStyle name="Comma 6 9 4 3" xfId="5904" xr:uid="{D7889FCB-D673-4F5C-9EB5-45EBDCC254E2}"/>
    <cellStyle name="Comma 6 9 4 4" xfId="9843" xr:uid="{BEBA387B-06E5-474B-BA29-E608E05E8FCA}"/>
    <cellStyle name="Comma 6 9 5" xfId="2264" xr:uid="{00000000-0005-0000-0000-0000C60D0000}"/>
    <cellStyle name="Comma 6 9 5 2" xfId="4508" xr:uid="{00000000-0005-0000-0000-0000C70D0000}"/>
    <cellStyle name="Comma 6 9 5 2 2" xfId="8517" xr:uid="{B09E9603-3C76-4957-B291-D13762D94300}"/>
    <cellStyle name="Comma 6 9 5 2 3" xfId="12456" xr:uid="{42173DAE-3491-40CA-865F-5A1D6D814171}"/>
    <cellStyle name="Comma 6 9 5 3" xfId="6557" xr:uid="{235B05EA-46A2-4391-A15B-32F9EAFF3D5C}"/>
    <cellStyle name="Comma 6 9 5 4" xfId="10496" xr:uid="{A0E56A8C-7082-455F-8A9A-EDAD335A7C8C}"/>
    <cellStyle name="Comma 6 9 6" xfId="2988" xr:uid="{00000000-0005-0000-0000-0000C80D0000}"/>
    <cellStyle name="Comma 6 9 6 2" xfId="7210" xr:uid="{5CD5E03A-1EB8-4445-B6C7-4CF785F70F7D}"/>
    <cellStyle name="Comma 6 9 6 3" xfId="11149" xr:uid="{C82C2583-FCC1-48C9-8EC2-130D4513E066}"/>
    <cellStyle name="Comma 6 9 7" xfId="5251" xr:uid="{C4919915-B542-4C00-98C6-91914E3C0EAF}"/>
    <cellStyle name="Comma 6 9 8" xfId="9190" xr:uid="{9C294AFD-2B7F-4C8C-A1A1-DB9D51BBCA33}"/>
    <cellStyle name="Comma 60" xfId="1032" xr:uid="{00000000-0005-0000-0000-0000C90D0000}"/>
    <cellStyle name="Comma 60 2" xfId="1820" xr:uid="{00000000-0005-0000-0000-0000CA0D0000}"/>
    <cellStyle name="Comma 60 2 2" xfId="4064" xr:uid="{00000000-0005-0000-0000-0000CB0D0000}"/>
    <cellStyle name="Comma 60 2 2 2" xfId="8087" xr:uid="{CA5C6B2D-DF7B-42C0-8BE2-ED920765934F}"/>
    <cellStyle name="Comma 60 2 2 3" xfId="12026" xr:uid="{48FF0CDB-94D1-4502-BF7A-45113D579E67}"/>
    <cellStyle name="Comma 60 2 3" xfId="6127" xr:uid="{BED8A917-FA43-4B8D-B978-5A44501F2B5C}"/>
    <cellStyle name="Comma 60 2 4" xfId="10066" xr:uid="{ABE74394-68B3-477D-AFFC-37E59E270D75}"/>
    <cellStyle name="Comma 60 3" xfId="2544" xr:uid="{00000000-0005-0000-0000-0000CC0D0000}"/>
    <cellStyle name="Comma 60 3 2" xfId="4788" xr:uid="{00000000-0005-0000-0000-0000CD0D0000}"/>
    <cellStyle name="Comma 60 3 2 2" xfId="8740" xr:uid="{64CF0685-994B-476B-AF13-A959B31175DD}"/>
    <cellStyle name="Comma 60 3 2 3" xfId="12679" xr:uid="{6475389D-0500-4B51-BC68-F0D6134E95E9}"/>
    <cellStyle name="Comma 60 3 3" xfId="6780" xr:uid="{DB95B7DD-BDA9-4635-8013-0C0E24A0F971}"/>
    <cellStyle name="Comma 60 3 4" xfId="10719" xr:uid="{DA5EAE10-D638-4288-B521-38CE212BDEA0}"/>
    <cellStyle name="Comma 60 4" xfId="3278" xr:uid="{00000000-0005-0000-0000-0000CE0D0000}"/>
    <cellStyle name="Comma 60 4 2" xfId="7434" xr:uid="{F416C514-D570-41E2-B324-BCDDA377ABBD}"/>
    <cellStyle name="Comma 60 4 3" xfId="11373" xr:uid="{2F9267B6-090B-4899-BC5C-EE6053E3513E}"/>
    <cellStyle name="Comma 60 5" xfId="5474" xr:uid="{726CA9E6-D9D2-4F48-B250-950B1C35E85D}"/>
    <cellStyle name="Comma 60 6" xfId="9413" xr:uid="{702BADEC-A712-412F-8962-EC493BF9A68C}"/>
    <cellStyle name="Comma 61" xfId="1066" xr:uid="{00000000-0005-0000-0000-0000CF0D0000}"/>
    <cellStyle name="Comma 61 2" xfId="1853" xr:uid="{00000000-0005-0000-0000-0000D00D0000}"/>
    <cellStyle name="Comma 61 2 2" xfId="4097" xr:uid="{00000000-0005-0000-0000-0000D10D0000}"/>
    <cellStyle name="Comma 61 2 2 2" xfId="8116" xr:uid="{8B000E52-6DAF-460C-877F-9AC3AF947D3A}"/>
    <cellStyle name="Comma 61 2 2 3" xfId="12055" xr:uid="{7FC39803-DAB2-41C5-A9D0-1C275A1DEF2B}"/>
    <cellStyle name="Comma 61 2 3" xfId="6156" xr:uid="{9BAEFBB7-507C-4482-80A5-F20CA8E58372}"/>
    <cellStyle name="Comma 61 2 4" xfId="10095" xr:uid="{B197E9B6-71FB-4C33-9648-EF67EE5083B6}"/>
    <cellStyle name="Comma 61 3" xfId="2577" xr:uid="{00000000-0005-0000-0000-0000D20D0000}"/>
    <cellStyle name="Comma 61 3 2" xfId="4821" xr:uid="{00000000-0005-0000-0000-0000D30D0000}"/>
    <cellStyle name="Comma 61 3 2 2" xfId="8769" xr:uid="{DF01E67B-3A58-4E63-A3B8-E08135655CFC}"/>
    <cellStyle name="Comma 61 3 2 3" xfId="12708" xr:uid="{11CE4132-F53D-4FC8-ADE8-24A814CFB986}"/>
    <cellStyle name="Comma 61 3 3" xfId="6809" xr:uid="{7FE2309D-8F54-457B-B957-6C6D7C00B50F}"/>
    <cellStyle name="Comma 61 3 4" xfId="10748" xr:uid="{87A5ED10-A9BF-4C9E-8D50-5FEB3C114A08}"/>
    <cellStyle name="Comma 61 4" xfId="3311" xr:uid="{00000000-0005-0000-0000-0000D40D0000}"/>
    <cellStyle name="Comma 61 4 2" xfId="7463" xr:uid="{75973862-72D0-40F8-98B0-05E1C11398A5}"/>
    <cellStyle name="Comma 61 4 3" xfId="11402" xr:uid="{41F5A14A-9414-41AA-A9BE-F3E0A416BAE0}"/>
    <cellStyle name="Comma 61 5" xfId="5503" xr:uid="{67DE0C1C-A10E-4D88-B79F-439EC7130B5A}"/>
    <cellStyle name="Comma 61 6" xfId="9442" xr:uid="{D75E95A9-F917-4AC4-918D-1B8D6ECF915A}"/>
    <cellStyle name="Comma 62" xfId="1068" xr:uid="{00000000-0005-0000-0000-0000D50D0000}"/>
    <cellStyle name="Comma 62 2" xfId="1855" xr:uid="{00000000-0005-0000-0000-0000D60D0000}"/>
    <cellStyle name="Comma 62 2 2" xfId="4099" xr:uid="{00000000-0005-0000-0000-0000D70D0000}"/>
    <cellStyle name="Comma 62 2 2 2" xfId="8118" xr:uid="{FD7455BF-077E-4395-B650-D85FD83DAD21}"/>
    <cellStyle name="Comma 62 2 2 3" xfId="12057" xr:uid="{83A5A0BD-0027-4857-81B1-BEFE6BC9E4C6}"/>
    <cellStyle name="Comma 62 2 3" xfId="6158" xr:uid="{56BE1338-3916-4008-A5C8-D38F6F6DF373}"/>
    <cellStyle name="Comma 62 2 4" xfId="10097" xr:uid="{69D7C838-DAEA-46BA-B1B6-6E251D1154A4}"/>
    <cellStyle name="Comma 62 3" xfId="2579" xr:uid="{00000000-0005-0000-0000-0000D80D0000}"/>
    <cellStyle name="Comma 62 3 2" xfId="4823" xr:uid="{00000000-0005-0000-0000-0000D90D0000}"/>
    <cellStyle name="Comma 62 3 2 2" xfId="8771" xr:uid="{088F7F9E-5BB3-4823-AEC3-3F4032B7C899}"/>
    <cellStyle name="Comma 62 3 2 3" xfId="12710" xr:uid="{C010F8F0-4F2E-4801-A9BE-7C7DE7AAE410}"/>
    <cellStyle name="Comma 62 3 3" xfId="6811" xr:uid="{6B4898C8-063C-49FA-9E4B-72F460756DFF}"/>
    <cellStyle name="Comma 62 3 4" xfId="10750" xr:uid="{B239337F-91D4-4C6C-B033-79A5AC76A293}"/>
    <cellStyle name="Comma 62 4" xfId="3313" xr:uid="{00000000-0005-0000-0000-0000DA0D0000}"/>
    <cellStyle name="Comma 62 4 2" xfId="7465" xr:uid="{57678774-D4A6-4E7D-A3F8-D8771F71A998}"/>
    <cellStyle name="Comma 62 4 3" xfId="11404" xr:uid="{9EA8067F-B803-4396-AA2C-683DE2B950FB}"/>
    <cellStyle name="Comma 62 5" xfId="5505" xr:uid="{8AA4909E-7319-4123-BA3A-5AF843F2D1CB}"/>
    <cellStyle name="Comma 62 6" xfId="9444" xr:uid="{7BE4518E-F300-4E0C-AD18-5C632EC9F677}"/>
    <cellStyle name="Comma 63" xfId="1081" xr:uid="{00000000-0005-0000-0000-0000DB0D0000}"/>
    <cellStyle name="Comma 63 2" xfId="1868" xr:uid="{00000000-0005-0000-0000-0000DC0D0000}"/>
    <cellStyle name="Comma 63 2 2" xfId="4112" xr:uid="{00000000-0005-0000-0000-0000DD0D0000}"/>
    <cellStyle name="Comma 63 2 2 2" xfId="8131" xr:uid="{7D3902D5-A17D-41DA-A31F-9891E0DB6DC0}"/>
    <cellStyle name="Comma 63 2 2 3" xfId="12070" xr:uid="{5898B3C6-68D0-435A-B5BB-94B59835FA34}"/>
    <cellStyle name="Comma 63 2 3" xfId="6171" xr:uid="{A6F07E0B-7F4B-40B9-9241-8CCD37DE5D20}"/>
    <cellStyle name="Comma 63 2 4" xfId="10110" xr:uid="{72088416-0750-4F31-84CC-FFA1C04B6BB1}"/>
    <cellStyle name="Comma 63 3" xfId="2592" xr:uid="{00000000-0005-0000-0000-0000DE0D0000}"/>
    <cellStyle name="Comma 63 3 2" xfId="4836" xr:uid="{00000000-0005-0000-0000-0000DF0D0000}"/>
    <cellStyle name="Comma 63 3 2 2" xfId="8784" xr:uid="{E8D1C01A-1FD5-4B04-9254-60725075E330}"/>
    <cellStyle name="Comma 63 3 2 3" xfId="12723" xr:uid="{CADF4F4F-00C2-447C-9F2F-07E2E02EE8E8}"/>
    <cellStyle name="Comma 63 3 3" xfId="6824" xr:uid="{6C5432B6-1806-4798-83D5-F610AD1F2F66}"/>
    <cellStyle name="Comma 63 3 4" xfId="10763" xr:uid="{5996532F-0103-4675-9640-143EBEB47D97}"/>
    <cellStyle name="Comma 63 4" xfId="3326" xr:uid="{00000000-0005-0000-0000-0000E00D0000}"/>
    <cellStyle name="Comma 63 4 2" xfId="7478" xr:uid="{5A393BB3-37CF-40F5-83B2-C73212885FA0}"/>
    <cellStyle name="Comma 63 4 3" xfId="11417" xr:uid="{689D32DF-09FD-47DE-A7A1-1142D5F20F12}"/>
    <cellStyle name="Comma 63 5" xfId="5518" xr:uid="{7B69F269-3A51-4578-8F50-22D66A73405B}"/>
    <cellStyle name="Comma 63 6" xfId="9457" xr:uid="{B84A7EEC-6638-4A9B-AE12-908D5096654D}"/>
    <cellStyle name="Comma 64" xfId="1083" xr:uid="{00000000-0005-0000-0000-0000E10D0000}"/>
    <cellStyle name="Comma 64 2" xfId="1870" xr:uid="{00000000-0005-0000-0000-0000E20D0000}"/>
    <cellStyle name="Comma 64 2 2" xfId="4114" xr:uid="{00000000-0005-0000-0000-0000E30D0000}"/>
    <cellStyle name="Comma 64 2 2 2" xfId="8133" xr:uid="{E10CCF8E-3DE0-482D-A3C8-84EA81A2364A}"/>
    <cellStyle name="Comma 64 2 2 3" xfId="12072" xr:uid="{CD2DA298-4F7F-49A8-987B-E39D01276316}"/>
    <cellStyle name="Comma 64 2 3" xfId="6173" xr:uid="{B40A4ED2-0526-49F3-990E-7FCE4D291390}"/>
    <cellStyle name="Comma 64 2 4" xfId="10112" xr:uid="{4117A98A-8A85-4C3A-B5DA-C7502B535079}"/>
    <cellStyle name="Comma 64 3" xfId="2594" xr:uid="{00000000-0005-0000-0000-0000E40D0000}"/>
    <cellStyle name="Comma 64 3 2" xfId="4838" xr:uid="{00000000-0005-0000-0000-0000E50D0000}"/>
    <cellStyle name="Comma 64 3 2 2" xfId="8786" xr:uid="{12CE052E-CD9B-46A9-A214-FC1AC73BC950}"/>
    <cellStyle name="Comma 64 3 2 3" xfId="12725" xr:uid="{E1F29D77-8D96-415E-BA9A-1F948D97FCC9}"/>
    <cellStyle name="Comma 64 3 3" xfId="6826" xr:uid="{6553F460-ED49-4B53-8818-ECFA75A529B5}"/>
    <cellStyle name="Comma 64 3 4" xfId="10765" xr:uid="{36B7CBA0-04F7-4517-93C8-83C0F4931CF8}"/>
    <cellStyle name="Comma 64 4" xfId="3328" xr:uid="{00000000-0005-0000-0000-0000E60D0000}"/>
    <cellStyle name="Comma 64 4 2" xfId="7480" xr:uid="{DB2D3641-642E-441F-94D1-E8B2B1F473B6}"/>
    <cellStyle name="Comma 64 4 3" xfId="11419" xr:uid="{CB900DB5-BCB8-4ADE-8BE0-ED74846B72F2}"/>
    <cellStyle name="Comma 64 5" xfId="5520" xr:uid="{F0901BC8-F989-4D2A-8838-4687863C1553}"/>
    <cellStyle name="Comma 64 6" xfId="9459" xr:uid="{873BD1AB-CF01-473D-8AEB-2FBA7FACDFA6}"/>
    <cellStyle name="Comma 65" xfId="1102" xr:uid="{00000000-0005-0000-0000-0000E70D0000}"/>
    <cellStyle name="Comma 65 2" xfId="1889" xr:uid="{00000000-0005-0000-0000-0000E80D0000}"/>
    <cellStyle name="Comma 65 2 2" xfId="4133" xr:uid="{00000000-0005-0000-0000-0000E90D0000}"/>
    <cellStyle name="Comma 65 2 2 2" xfId="8152" xr:uid="{8B0D9595-ED41-4E00-8E21-0DDA1EF23381}"/>
    <cellStyle name="Comma 65 2 2 3" xfId="12091" xr:uid="{A5763237-CA2F-4B79-8E61-8F936A5F905F}"/>
    <cellStyle name="Comma 65 2 3" xfId="6192" xr:uid="{33971020-83DE-4A3A-B070-82FB31C9AB94}"/>
    <cellStyle name="Comma 65 2 4" xfId="10131" xr:uid="{AAC1DFEF-FFD1-4F66-A5E8-592A6D74663C}"/>
    <cellStyle name="Comma 65 3" xfId="2613" xr:uid="{00000000-0005-0000-0000-0000EA0D0000}"/>
    <cellStyle name="Comma 65 3 2" xfId="4857" xr:uid="{00000000-0005-0000-0000-0000EB0D0000}"/>
    <cellStyle name="Comma 65 3 2 2" xfId="8805" xr:uid="{1D541874-1173-453C-AF9E-1AE9BC39E5DE}"/>
    <cellStyle name="Comma 65 3 2 3" xfId="12744" xr:uid="{D12E832D-9A12-4DCA-8C51-2F62EC0AFCA4}"/>
    <cellStyle name="Comma 65 3 3" xfId="6845" xr:uid="{F75FAD19-E317-44A3-9598-46F8CA4DE64C}"/>
    <cellStyle name="Comma 65 3 4" xfId="10784" xr:uid="{FA1E4227-277A-47D4-A5F2-D3065F32CDA6}"/>
    <cellStyle name="Comma 65 4" xfId="3347" xr:uid="{00000000-0005-0000-0000-0000EC0D0000}"/>
    <cellStyle name="Comma 65 4 2" xfId="7499" xr:uid="{75FA393A-3A48-469B-B7B5-5093BCDBC9B4}"/>
    <cellStyle name="Comma 65 4 3" xfId="11438" xr:uid="{31E2A7D4-F30B-48DF-83E7-8F36FDEC5755}"/>
    <cellStyle name="Comma 65 5" xfId="5539" xr:uid="{C19992E8-BE87-43E1-B1CD-6074E977D347}"/>
    <cellStyle name="Comma 65 6" xfId="9478" xr:uid="{248A5E35-0B8E-4CF4-9A53-246EF85446F4}"/>
    <cellStyle name="Comma 66" xfId="1104" xr:uid="{00000000-0005-0000-0000-0000ED0D0000}"/>
    <cellStyle name="Comma 66 2" xfId="1891" xr:uid="{00000000-0005-0000-0000-0000EE0D0000}"/>
    <cellStyle name="Comma 66 2 2" xfId="4135" xr:uid="{00000000-0005-0000-0000-0000EF0D0000}"/>
    <cellStyle name="Comma 66 2 2 2" xfId="8154" xr:uid="{65454BC0-8833-4280-BBAD-3F736BFD2A9F}"/>
    <cellStyle name="Comma 66 2 2 3" xfId="12093" xr:uid="{56F9D3A6-E86E-4551-85EC-91BE49F461B7}"/>
    <cellStyle name="Comma 66 2 3" xfId="6194" xr:uid="{4BC1A322-77F2-434F-B333-EA49BC955720}"/>
    <cellStyle name="Comma 66 2 4" xfId="10133" xr:uid="{C6451953-B640-4169-9523-73EC38129D00}"/>
    <cellStyle name="Comma 66 3" xfId="2615" xr:uid="{00000000-0005-0000-0000-0000F00D0000}"/>
    <cellStyle name="Comma 66 3 2" xfId="4859" xr:uid="{00000000-0005-0000-0000-0000F10D0000}"/>
    <cellStyle name="Comma 66 3 2 2" xfId="8807" xr:uid="{5655561D-6801-45E5-AF3D-D8CB6BD8165F}"/>
    <cellStyle name="Comma 66 3 2 3" xfId="12746" xr:uid="{9CCD2B08-EC49-4F9B-859D-5E144524AE10}"/>
    <cellStyle name="Comma 66 3 3" xfId="6847" xr:uid="{D1A529FE-34F9-427D-ADFA-BBBF99540231}"/>
    <cellStyle name="Comma 66 3 4" xfId="10786" xr:uid="{C97890C6-325E-4413-96E8-8F487E9D6C23}"/>
    <cellStyle name="Comma 66 4" xfId="3349" xr:uid="{00000000-0005-0000-0000-0000F20D0000}"/>
    <cellStyle name="Comma 66 4 2" xfId="7501" xr:uid="{23611A1E-1507-4313-9F0A-2837EBAAB084}"/>
    <cellStyle name="Comma 66 4 3" xfId="11440" xr:uid="{E5A61A30-8E2C-4D12-8A4A-9D1027E31F04}"/>
    <cellStyle name="Comma 66 5" xfId="5541" xr:uid="{E78FCA37-800B-455A-A849-65238338AE42}"/>
    <cellStyle name="Comma 66 6" xfId="9480" xr:uid="{83C190AB-A81C-4CDA-A007-534F9A3B920C}"/>
    <cellStyle name="Comma 67" xfId="1110" xr:uid="{00000000-0005-0000-0000-0000F30D0000}"/>
    <cellStyle name="Comma 67 2" xfId="1897" xr:uid="{00000000-0005-0000-0000-0000F40D0000}"/>
    <cellStyle name="Comma 67 2 2" xfId="4141" xr:uid="{00000000-0005-0000-0000-0000F50D0000}"/>
    <cellStyle name="Comma 67 2 2 2" xfId="8160" xr:uid="{014DEA0B-1EBB-4398-82C7-DA6E13E453F5}"/>
    <cellStyle name="Comma 67 2 2 3" xfId="12099" xr:uid="{974E368F-0456-40C8-8876-0F13765E6931}"/>
    <cellStyle name="Comma 67 2 3" xfId="6200" xr:uid="{769AF0C2-0786-4C5F-A6C7-6B3075E57D88}"/>
    <cellStyle name="Comma 67 2 4" xfId="10139" xr:uid="{A6DB2630-3605-4199-B2E6-3335B65757DA}"/>
    <cellStyle name="Comma 67 3" xfId="2621" xr:uid="{00000000-0005-0000-0000-0000F60D0000}"/>
    <cellStyle name="Comma 67 3 2" xfId="4865" xr:uid="{00000000-0005-0000-0000-0000F70D0000}"/>
    <cellStyle name="Comma 67 3 2 2" xfId="8813" xr:uid="{C7D51633-C528-454F-89FE-0EDB395C0664}"/>
    <cellStyle name="Comma 67 3 2 3" xfId="12752" xr:uid="{7727F39B-714F-45C3-9231-6942345713C4}"/>
    <cellStyle name="Comma 67 3 3" xfId="6853" xr:uid="{22135BE5-8688-49E5-AFAD-5B225B793884}"/>
    <cellStyle name="Comma 67 3 4" xfId="10792" xr:uid="{FA2F1D89-094A-4123-8745-FEAA97DD72F4}"/>
    <cellStyle name="Comma 67 4" xfId="3355" xr:uid="{00000000-0005-0000-0000-0000F80D0000}"/>
    <cellStyle name="Comma 67 4 2" xfId="7507" xr:uid="{2BA461F8-F6E2-42E3-A71B-86F6C2DC83C8}"/>
    <cellStyle name="Comma 67 4 3" xfId="11446" xr:uid="{1CF857AD-273F-4F04-A3E0-0A554D7D3BD1}"/>
    <cellStyle name="Comma 67 5" xfId="5547" xr:uid="{7735EFFD-5161-4699-990A-BA3BAB8E595C}"/>
    <cellStyle name="Comma 67 6" xfId="9486" xr:uid="{D483D917-7F5A-4829-BA0D-B1D0C839CC6F}"/>
    <cellStyle name="Comma 68" xfId="1124" xr:uid="{00000000-0005-0000-0000-0000F90D0000}"/>
    <cellStyle name="Comma 68 2" xfId="1911" xr:uid="{00000000-0005-0000-0000-0000FA0D0000}"/>
    <cellStyle name="Comma 68 2 2" xfId="4155" xr:uid="{00000000-0005-0000-0000-0000FB0D0000}"/>
    <cellStyle name="Comma 68 2 2 2" xfId="8174" xr:uid="{FA622444-0445-4988-A729-011AE0FE4346}"/>
    <cellStyle name="Comma 68 2 2 3" xfId="12113" xr:uid="{2EC8D37A-8E19-4B3E-9C26-9F6E59889AC4}"/>
    <cellStyle name="Comma 68 2 3" xfId="6214" xr:uid="{CBE83355-0AED-48CF-BB7A-9D968301CDF6}"/>
    <cellStyle name="Comma 68 2 4" xfId="10153" xr:uid="{7AE438B5-8FE7-4E80-AE72-A151A4FC412A}"/>
    <cellStyle name="Comma 68 3" xfId="2635" xr:uid="{00000000-0005-0000-0000-0000FC0D0000}"/>
    <cellStyle name="Comma 68 3 2" xfId="4879" xr:uid="{00000000-0005-0000-0000-0000FD0D0000}"/>
    <cellStyle name="Comma 68 3 2 2" xfId="8827" xr:uid="{2D01218A-0C94-4733-A69B-1F02CEE1ACB0}"/>
    <cellStyle name="Comma 68 3 2 3" xfId="12766" xr:uid="{8BD79E55-4683-4D66-AD1D-0077EA47893C}"/>
    <cellStyle name="Comma 68 3 3" xfId="6867" xr:uid="{B70A02E1-E599-4837-9D3C-6B8465653709}"/>
    <cellStyle name="Comma 68 3 4" xfId="10806" xr:uid="{5E882D44-3194-4B5D-918F-619AD1B5EC82}"/>
    <cellStyle name="Comma 68 4" xfId="3369" xr:uid="{00000000-0005-0000-0000-0000FE0D0000}"/>
    <cellStyle name="Comma 68 4 2" xfId="7521" xr:uid="{D0417FB7-7604-4137-82A3-C3376D5D7901}"/>
    <cellStyle name="Comma 68 4 3" xfId="11460" xr:uid="{43FDD082-DDFA-428F-86FF-814F05C09174}"/>
    <cellStyle name="Comma 68 5" xfId="5561" xr:uid="{879BAEA3-F3FB-4688-9F0D-1DAC9326E554}"/>
    <cellStyle name="Comma 68 6" xfId="9500" xr:uid="{80A243CF-E5BC-4539-9762-CDFC738E4A81}"/>
    <cellStyle name="Comma 69" xfId="1320" xr:uid="{00000000-0005-0000-0000-0000FF0D0000}"/>
    <cellStyle name="Comma 69 2" xfId="3564" xr:uid="{00000000-0005-0000-0000-0000000E0000}"/>
    <cellStyle name="Comma 69 2 2" xfId="7706" xr:uid="{F8ED6563-BA5C-417E-8F63-C5C631639D8F}"/>
    <cellStyle name="Comma 69 2 3" xfId="11645" xr:uid="{7BFD6000-029E-4CE4-9618-D83E79788F8D}"/>
    <cellStyle name="Comma 69 3" xfId="5746" xr:uid="{F4C95057-58E1-44C7-ADB9-DB2971EA1961}"/>
    <cellStyle name="Comma 69 4" xfId="9685" xr:uid="{29D2E09C-FAFC-4342-8567-DBA48DB70F21}"/>
    <cellStyle name="Comma 7" xfId="201" xr:uid="{00000000-0005-0000-0000-0000010E0000}"/>
    <cellStyle name="Comma 7 10" xfId="202" xr:uid="{00000000-0005-0000-0000-0000020E0000}"/>
    <cellStyle name="Comma 7 10 2" xfId="1012" xr:uid="{00000000-0005-0000-0000-0000030E0000}"/>
    <cellStyle name="Comma 7 10 2 2" xfId="1800" xr:uid="{00000000-0005-0000-0000-0000040E0000}"/>
    <cellStyle name="Comma 7 10 2 2 2" xfId="4044" xr:uid="{00000000-0005-0000-0000-0000050E0000}"/>
    <cellStyle name="Comma 7 10 2 2 2 2" xfId="8071" xr:uid="{4145E840-E040-4EC4-ABB3-97EA8CD7803D}"/>
    <cellStyle name="Comma 7 10 2 2 2 3" xfId="12010" xr:uid="{0E1C6FDB-5109-4ED8-81C4-D145AF9F10EF}"/>
    <cellStyle name="Comma 7 10 2 2 3" xfId="6111" xr:uid="{12CA0BEA-FA25-490B-A601-A7960C9FD878}"/>
    <cellStyle name="Comma 7 10 2 2 4" xfId="10050" xr:uid="{2DABEC84-F344-4347-BF02-E51F9CABAB80}"/>
    <cellStyle name="Comma 7 10 2 3" xfId="2524" xr:uid="{00000000-0005-0000-0000-0000060E0000}"/>
    <cellStyle name="Comma 7 10 2 3 2" xfId="4768" xr:uid="{00000000-0005-0000-0000-0000070E0000}"/>
    <cellStyle name="Comma 7 10 2 3 2 2" xfId="8724" xr:uid="{047064EA-6569-47EA-9DA3-D96866F9ECFA}"/>
    <cellStyle name="Comma 7 10 2 3 2 3" xfId="12663" xr:uid="{459AEDAD-7D27-4208-82D4-2D04E2B0EBF9}"/>
    <cellStyle name="Comma 7 10 2 3 3" xfId="6764" xr:uid="{13819223-7CFC-4EF9-ADB8-086D58AF2300}"/>
    <cellStyle name="Comma 7 10 2 3 4" xfId="10703" xr:uid="{71C051B1-FFC9-444D-B867-A7779C386496}"/>
    <cellStyle name="Comma 7 10 2 4" xfId="3258" xr:uid="{00000000-0005-0000-0000-0000080E0000}"/>
    <cellStyle name="Comma 7 10 2 4 2" xfId="7418" xr:uid="{7C1D3821-EF2A-4384-B4FF-A314E448A127}"/>
    <cellStyle name="Comma 7 10 2 4 3" xfId="11357" xr:uid="{A7CCBFCB-66A9-4E93-ACAC-5672C3414375}"/>
    <cellStyle name="Comma 7 10 2 5" xfId="5458" xr:uid="{4A0D3103-53C1-479D-B15A-7C1D71BB332F}"/>
    <cellStyle name="Comma 7 10 2 6" xfId="9397" xr:uid="{727670A6-60F8-420C-85D8-B57546C5DCA9}"/>
    <cellStyle name="Comma 7 10 3" xfId="1265" xr:uid="{00000000-0005-0000-0000-0000090E0000}"/>
    <cellStyle name="Comma 7 10 3 2" xfId="2052" xr:uid="{00000000-0005-0000-0000-00000A0E0000}"/>
    <cellStyle name="Comma 7 10 3 2 2" xfId="4296" xr:uid="{00000000-0005-0000-0000-00000B0E0000}"/>
    <cellStyle name="Comma 7 10 3 2 2 2" xfId="8315" xr:uid="{BCA57F96-E608-4615-8253-965DB897C3D4}"/>
    <cellStyle name="Comma 7 10 3 2 2 3" xfId="12254" xr:uid="{01E62B92-40EB-4ACB-8B76-6AC846F3A709}"/>
    <cellStyle name="Comma 7 10 3 2 3" xfId="6355" xr:uid="{1E6A9AD7-CE13-4408-9CAC-3749AEC701B8}"/>
    <cellStyle name="Comma 7 10 3 2 4" xfId="10294" xr:uid="{89023E0A-B921-4E0F-A448-2EE5C0747DE2}"/>
    <cellStyle name="Comma 7 10 3 3" xfId="2776" xr:uid="{00000000-0005-0000-0000-00000C0E0000}"/>
    <cellStyle name="Comma 7 10 3 3 2" xfId="5020" xr:uid="{00000000-0005-0000-0000-00000D0E0000}"/>
    <cellStyle name="Comma 7 10 3 3 2 2" xfId="8968" xr:uid="{F14E26CA-BF55-4A7E-AF29-95F97F30A305}"/>
    <cellStyle name="Comma 7 10 3 3 2 3" xfId="12907" xr:uid="{C2560658-87C5-4432-ADBE-B77809385610}"/>
    <cellStyle name="Comma 7 10 3 3 3" xfId="7008" xr:uid="{49B5E15E-EC2E-4302-B5C3-7BA839A2C3B2}"/>
    <cellStyle name="Comma 7 10 3 3 4" xfId="10947" xr:uid="{2B8F08CC-B87B-4E09-A9F8-E7AFFD715288}"/>
    <cellStyle name="Comma 7 10 3 4" xfId="3510" xr:uid="{00000000-0005-0000-0000-00000E0E0000}"/>
    <cellStyle name="Comma 7 10 3 4 2" xfId="7662" xr:uid="{684B6FEC-231F-439B-9201-CF816767C4C1}"/>
    <cellStyle name="Comma 7 10 3 4 3" xfId="11601" xr:uid="{AB13A232-FF6B-4589-8886-61CDB76C6B0E}"/>
    <cellStyle name="Comma 7 10 3 5" xfId="5702" xr:uid="{B13EECD1-3CD0-4A6D-8F89-F122029DEAF4}"/>
    <cellStyle name="Comma 7 10 3 6" xfId="9641" xr:uid="{985BE8B8-9CD9-41DB-A406-E28974A0BC1F}"/>
    <cellStyle name="Comma 7 10 4" xfId="1480" xr:uid="{00000000-0005-0000-0000-00000F0E0000}"/>
    <cellStyle name="Comma 7 10 4 2" xfId="3724" xr:uid="{00000000-0005-0000-0000-0000100E0000}"/>
    <cellStyle name="Comma 7 10 4 2 2" xfId="7866" xr:uid="{1CA35B6F-53A0-446B-9E99-215E178C1D5A}"/>
    <cellStyle name="Comma 7 10 4 2 3" xfId="11805" xr:uid="{C953BE11-6C60-404D-A08C-501F34A5FF4A}"/>
    <cellStyle name="Comma 7 10 4 3" xfId="5906" xr:uid="{89CB526C-71DB-450C-BFBE-45BFDC0E20A5}"/>
    <cellStyle name="Comma 7 10 4 4" xfId="9845" xr:uid="{40B6F781-255A-4EB8-A160-9E18DC797A82}"/>
    <cellStyle name="Comma 7 10 5" xfId="2266" xr:uid="{00000000-0005-0000-0000-0000110E0000}"/>
    <cellStyle name="Comma 7 10 5 2" xfId="4510" xr:uid="{00000000-0005-0000-0000-0000120E0000}"/>
    <cellStyle name="Comma 7 10 5 2 2" xfId="8519" xr:uid="{DBE43A7B-0327-44CE-AB0A-14E7251D1C2D}"/>
    <cellStyle name="Comma 7 10 5 2 3" xfId="12458" xr:uid="{0BA3F8DC-1F89-4591-A3B2-B25B8C1EAB91}"/>
    <cellStyle name="Comma 7 10 5 3" xfId="6559" xr:uid="{835FFD09-95E4-4095-8ABD-988CB80B93C7}"/>
    <cellStyle name="Comma 7 10 5 4" xfId="10498" xr:uid="{46429792-7E9E-4BE8-80F2-00E23F9B92ED}"/>
    <cellStyle name="Comma 7 10 6" xfId="2990" xr:uid="{00000000-0005-0000-0000-0000130E0000}"/>
    <cellStyle name="Comma 7 10 6 2" xfId="7212" xr:uid="{09CB3BEE-0F50-4258-BDD7-A929C505FD22}"/>
    <cellStyle name="Comma 7 10 6 3" xfId="11151" xr:uid="{453B1BFF-2058-496D-A5E6-FFF4EAF27B27}"/>
    <cellStyle name="Comma 7 10 7" xfId="5253" xr:uid="{2E615DF8-511C-4B80-B0E9-31B4B25C9BD8}"/>
    <cellStyle name="Comma 7 10 8" xfId="9192" xr:uid="{15FCF7F0-9242-45E0-8F1F-AF0A1DD6B950}"/>
    <cellStyle name="Comma 7 11" xfId="203" xr:uid="{00000000-0005-0000-0000-0000140E0000}"/>
    <cellStyle name="Comma 7 11 2" xfId="1013" xr:uid="{00000000-0005-0000-0000-0000150E0000}"/>
    <cellStyle name="Comma 7 11 2 2" xfId="1801" xr:uid="{00000000-0005-0000-0000-0000160E0000}"/>
    <cellStyle name="Comma 7 11 2 2 2" xfId="4045" xr:uid="{00000000-0005-0000-0000-0000170E0000}"/>
    <cellStyle name="Comma 7 11 2 2 2 2" xfId="8072" xr:uid="{388191A5-374F-430E-994A-F927A79BD76D}"/>
    <cellStyle name="Comma 7 11 2 2 2 3" xfId="12011" xr:uid="{EF8A1135-E938-45DA-ADA2-641E1A37CD0F}"/>
    <cellStyle name="Comma 7 11 2 2 3" xfId="6112" xr:uid="{4DCECB65-2BEB-4838-8E68-5E3264B1FC82}"/>
    <cellStyle name="Comma 7 11 2 2 4" xfId="10051" xr:uid="{95B3EDE5-E020-483C-B63A-F9C2ADF00BC7}"/>
    <cellStyle name="Comma 7 11 2 3" xfId="2525" xr:uid="{00000000-0005-0000-0000-0000180E0000}"/>
    <cellStyle name="Comma 7 11 2 3 2" xfId="4769" xr:uid="{00000000-0005-0000-0000-0000190E0000}"/>
    <cellStyle name="Comma 7 11 2 3 2 2" xfId="8725" xr:uid="{393FEC3E-9B36-418A-8BB4-8DB4583BE032}"/>
    <cellStyle name="Comma 7 11 2 3 2 3" xfId="12664" xr:uid="{DCA16F97-9A9E-4B06-A121-288DF5CFF7FE}"/>
    <cellStyle name="Comma 7 11 2 3 3" xfId="6765" xr:uid="{AD966233-39E0-4A02-8CA1-6C613CBF66AC}"/>
    <cellStyle name="Comma 7 11 2 3 4" xfId="10704" xr:uid="{8EB944EA-4A82-4B1E-B065-0611234004C2}"/>
    <cellStyle name="Comma 7 11 2 4" xfId="3259" xr:uid="{00000000-0005-0000-0000-00001A0E0000}"/>
    <cellStyle name="Comma 7 11 2 4 2" xfId="7419" xr:uid="{B68A5BC0-CAC6-4946-B2D7-27EF1E67C9D7}"/>
    <cellStyle name="Comma 7 11 2 4 3" xfId="11358" xr:uid="{6BFB949A-679B-42FC-8944-BBD84299FF87}"/>
    <cellStyle name="Comma 7 11 2 5" xfId="5459" xr:uid="{8E4C67C5-CE56-4193-8C21-038678601D30}"/>
    <cellStyle name="Comma 7 11 2 6" xfId="9398" xr:uid="{C9EDDC06-D1EA-4C6D-B808-F3E102C01304}"/>
    <cellStyle name="Comma 7 11 3" xfId="1266" xr:uid="{00000000-0005-0000-0000-00001B0E0000}"/>
    <cellStyle name="Comma 7 11 3 2" xfId="2053" xr:uid="{00000000-0005-0000-0000-00001C0E0000}"/>
    <cellStyle name="Comma 7 11 3 2 2" xfId="4297" xr:uid="{00000000-0005-0000-0000-00001D0E0000}"/>
    <cellStyle name="Comma 7 11 3 2 2 2" xfId="8316" xr:uid="{98E81201-989D-4975-B969-5BE372B46848}"/>
    <cellStyle name="Comma 7 11 3 2 2 3" xfId="12255" xr:uid="{1F2CA46B-FCEB-45D3-9E80-4C3540B8FBDC}"/>
    <cellStyle name="Comma 7 11 3 2 3" xfId="6356" xr:uid="{67B56866-D013-44BD-B0B6-37C34FA19447}"/>
    <cellStyle name="Comma 7 11 3 2 4" xfId="10295" xr:uid="{559FBF07-C8B2-4BBB-9C75-44A0DD4218B8}"/>
    <cellStyle name="Comma 7 11 3 3" xfId="2777" xr:uid="{00000000-0005-0000-0000-00001E0E0000}"/>
    <cellStyle name="Comma 7 11 3 3 2" xfId="5021" xr:uid="{00000000-0005-0000-0000-00001F0E0000}"/>
    <cellStyle name="Comma 7 11 3 3 2 2" xfId="8969" xr:uid="{EC6D1E6E-26C9-4304-B316-023842E97822}"/>
    <cellStyle name="Comma 7 11 3 3 2 3" xfId="12908" xr:uid="{E96519AC-12EE-491F-915F-B02F7F3ABEB0}"/>
    <cellStyle name="Comma 7 11 3 3 3" xfId="7009" xr:uid="{C3A24441-4020-4AF1-B78D-E14F420C9C00}"/>
    <cellStyle name="Comma 7 11 3 3 4" xfId="10948" xr:uid="{364C70BA-534B-4858-9F56-72C0B0EA8637}"/>
    <cellStyle name="Comma 7 11 3 4" xfId="3511" xr:uid="{00000000-0005-0000-0000-0000200E0000}"/>
    <cellStyle name="Comma 7 11 3 4 2" xfId="7663" xr:uid="{E0F4EE1A-E4D3-489B-B747-34310DD1A107}"/>
    <cellStyle name="Comma 7 11 3 4 3" xfId="11602" xr:uid="{83F52C12-4D1B-47FB-8D88-27BE2CE0D9BA}"/>
    <cellStyle name="Comma 7 11 3 5" xfId="5703" xr:uid="{356D51E8-2E17-4EFE-93BE-17DE1BFCB36A}"/>
    <cellStyle name="Comma 7 11 3 6" xfId="9642" xr:uid="{7F33EF70-9AAF-44D0-8D09-0CA6424DE2FB}"/>
    <cellStyle name="Comma 7 11 4" xfId="1481" xr:uid="{00000000-0005-0000-0000-0000210E0000}"/>
    <cellStyle name="Comma 7 11 4 2" xfId="3725" xr:uid="{00000000-0005-0000-0000-0000220E0000}"/>
    <cellStyle name="Comma 7 11 4 2 2" xfId="7867" xr:uid="{625E0E31-3FE8-43EC-8A1A-0E48DFCCD047}"/>
    <cellStyle name="Comma 7 11 4 2 3" xfId="11806" xr:uid="{DA80B049-1F36-476D-A11F-061617EF67CF}"/>
    <cellStyle name="Comma 7 11 4 3" xfId="5907" xr:uid="{E7275286-3CBB-40D7-B929-CA46653C9817}"/>
    <cellStyle name="Comma 7 11 4 4" xfId="9846" xr:uid="{F9CF0E26-36B9-4F7A-B59C-36FE149F3A80}"/>
    <cellStyle name="Comma 7 11 5" xfId="2267" xr:uid="{00000000-0005-0000-0000-0000230E0000}"/>
    <cellStyle name="Comma 7 11 5 2" xfId="4511" xr:uid="{00000000-0005-0000-0000-0000240E0000}"/>
    <cellStyle name="Comma 7 11 5 2 2" xfId="8520" xr:uid="{8D84B4B0-8FAD-470A-8561-0CCC73177533}"/>
    <cellStyle name="Comma 7 11 5 2 3" xfId="12459" xr:uid="{91DEBE86-C4E8-4194-8B5C-5B8C6F3E62D4}"/>
    <cellStyle name="Comma 7 11 5 3" xfId="6560" xr:uid="{ECF8940C-8E77-40BE-AC65-83E437143EB2}"/>
    <cellStyle name="Comma 7 11 5 4" xfId="10499" xr:uid="{31E32FDC-DF95-45E9-8512-D5463D7DF2B5}"/>
    <cellStyle name="Comma 7 11 6" xfId="2991" xr:uid="{00000000-0005-0000-0000-0000250E0000}"/>
    <cellStyle name="Comma 7 11 6 2" xfId="7213" xr:uid="{47EFE221-BB3D-4DB4-8B20-633B4425E269}"/>
    <cellStyle name="Comma 7 11 6 3" xfId="11152" xr:uid="{C4AF103C-3034-43D0-98F5-CEA73A13C924}"/>
    <cellStyle name="Comma 7 11 7" xfId="5254" xr:uid="{0140972B-2C08-4B57-B617-5145EA53620F}"/>
    <cellStyle name="Comma 7 11 8" xfId="9193" xr:uid="{F9B2F244-6066-4772-80F8-206DDC777D7E}"/>
    <cellStyle name="Comma 7 12" xfId="204" xr:uid="{00000000-0005-0000-0000-0000260E0000}"/>
    <cellStyle name="Comma 7 12 2" xfId="1014" xr:uid="{00000000-0005-0000-0000-0000270E0000}"/>
    <cellStyle name="Comma 7 12 2 2" xfId="1802" xr:uid="{00000000-0005-0000-0000-0000280E0000}"/>
    <cellStyle name="Comma 7 12 2 2 2" xfId="4046" xr:uid="{00000000-0005-0000-0000-0000290E0000}"/>
    <cellStyle name="Comma 7 12 2 2 2 2" xfId="8073" xr:uid="{682029D4-F635-4538-A37E-C5E0CAEB1440}"/>
    <cellStyle name="Comma 7 12 2 2 2 3" xfId="12012" xr:uid="{182266E2-48DB-4ACA-91EE-5648DCDA8A7C}"/>
    <cellStyle name="Comma 7 12 2 2 3" xfId="6113" xr:uid="{3946A9A2-3F09-41CD-9894-590F1E3F3009}"/>
    <cellStyle name="Comma 7 12 2 2 4" xfId="10052" xr:uid="{23639177-E704-4171-AA65-E9891B01BC6F}"/>
    <cellStyle name="Comma 7 12 2 3" xfId="2526" xr:uid="{00000000-0005-0000-0000-00002A0E0000}"/>
    <cellStyle name="Comma 7 12 2 3 2" xfId="4770" xr:uid="{00000000-0005-0000-0000-00002B0E0000}"/>
    <cellStyle name="Comma 7 12 2 3 2 2" xfId="8726" xr:uid="{A41C3C00-5547-45AF-A4A3-62770B9D7D24}"/>
    <cellStyle name="Comma 7 12 2 3 2 3" xfId="12665" xr:uid="{CA119B65-8856-4C96-AD36-63B1C4709EB1}"/>
    <cellStyle name="Comma 7 12 2 3 3" xfId="6766" xr:uid="{014CDA56-F6F7-4ACA-B302-55D7449ECB21}"/>
    <cellStyle name="Comma 7 12 2 3 4" xfId="10705" xr:uid="{E1186690-D25C-4AE1-875F-1E10A246829E}"/>
    <cellStyle name="Comma 7 12 2 4" xfId="3260" xr:uid="{00000000-0005-0000-0000-00002C0E0000}"/>
    <cellStyle name="Comma 7 12 2 4 2" xfId="7420" xr:uid="{8978FA68-DECF-4C4A-819A-7C216756BA87}"/>
    <cellStyle name="Comma 7 12 2 4 3" xfId="11359" xr:uid="{79208B98-AE4F-4782-A576-94EFEF118FC8}"/>
    <cellStyle name="Comma 7 12 2 5" xfId="5460" xr:uid="{DBF1018D-8805-40C5-9690-85B63353EFE5}"/>
    <cellStyle name="Comma 7 12 2 6" xfId="9399" xr:uid="{1E84AA80-8B6C-4316-893A-4B3D9AED85C3}"/>
    <cellStyle name="Comma 7 12 3" xfId="1267" xr:uid="{00000000-0005-0000-0000-00002D0E0000}"/>
    <cellStyle name="Comma 7 12 3 2" xfId="2054" xr:uid="{00000000-0005-0000-0000-00002E0E0000}"/>
    <cellStyle name="Comma 7 12 3 2 2" xfId="4298" xr:uid="{00000000-0005-0000-0000-00002F0E0000}"/>
    <cellStyle name="Comma 7 12 3 2 2 2" xfId="8317" xr:uid="{0C79C919-52BB-4B17-A03B-C0BA3DA503CB}"/>
    <cellStyle name="Comma 7 12 3 2 2 3" xfId="12256" xr:uid="{59C504FD-1434-4B9F-8509-455055C12342}"/>
    <cellStyle name="Comma 7 12 3 2 3" xfId="6357" xr:uid="{23F1C453-1902-46E5-950B-6F93AB3EDBBC}"/>
    <cellStyle name="Comma 7 12 3 2 4" xfId="10296" xr:uid="{28489E46-9338-46DB-AC26-31B98147301F}"/>
    <cellStyle name="Comma 7 12 3 3" xfId="2778" xr:uid="{00000000-0005-0000-0000-0000300E0000}"/>
    <cellStyle name="Comma 7 12 3 3 2" xfId="5022" xr:uid="{00000000-0005-0000-0000-0000310E0000}"/>
    <cellStyle name="Comma 7 12 3 3 2 2" xfId="8970" xr:uid="{4B822A2D-C363-4B61-9D48-6F554FB11427}"/>
    <cellStyle name="Comma 7 12 3 3 2 3" xfId="12909" xr:uid="{701CA7CB-D340-4823-A8E7-42FE2DBB4CD6}"/>
    <cellStyle name="Comma 7 12 3 3 3" xfId="7010" xr:uid="{D9D85DE3-481D-45F7-9816-2A3D597BD105}"/>
    <cellStyle name="Comma 7 12 3 3 4" xfId="10949" xr:uid="{F4699FBB-28E4-4A03-8CED-2C70D1ADC778}"/>
    <cellStyle name="Comma 7 12 3 4" xfId="3512" xr:uid="{00000000-0005-0000-0000-0000320E0000}"/>
    <cellStyle name="Comma 7 12 3 4 2" xfId="7664" xr:uid="{525452B5-1629-4E4A-805C-0E5E592382EC}"/>
    <cellStyle name="Comma 7 12 3 4 3" xfId="11603" xr:uid="{AF1381AA-E750-4978-B207-4D4465012E85}"/>
    <cellStyle name="Comma 7 12 3 5" xfId="5704" xr:uid="{FBC7C4E4-BA72-4C04-BDA0-37FBD682738C}"/>
    <cellStyle name="Comma 7 12 3 6" xfId="9643" xr:uid="{D1288082-70E5-46CD-AD2E-6BB922E43A03}"/>
    <cellStyle name="Comma 7 12 4" xfId="1482" xr:uid="{00000000-0005-0000-0000-0000330E0000}"/>
    <cellStyle name="Comma 7 12 4 2" xfId="3726" xr:uid="{00000000-0005-0000-0000-0000340E0000}"/>
    <cellStyle name="Comma 7 12 4 2 2" xfId="7868" xr:uid="{5B0B535D-F375-4E51-8E68-6803DED88D06}"/>
    <cellStyle name="Comma 7 12 4 2 3" xfId="11807" xr:uid="{4FD956EB-1456-4A57-8943-84660688E1F7}"/>
    <cellStyle name="Comma 7 12 4 3" xfId="5908" xr:uid="{719089D3-6858-4624-890E-C653A8C96AAD}"/>
    <cellStyle name="Comma 7 12 4 4" xfId="9847" xr:uid="{A87F1C83-FA83-445C-B911-3AA02ABC60A3}"/>
    <cellStyle name="Comma 7 12 5" xfId="2268" xr:uid="{00000000-0005-0000-0000-0000350E0000}"/>
    <cellStyle name="Comma 7 12 5 2" xfId="4512" xr:uid="{00000000-0005-0000-0000-0000360E0000}"/>
    <cellStyle name="Comma 7 12 5 2 2" xfId="8521" xr:uid="{D07A14B1-D36C-4EA4-93AD-DB7FCF289770}"/>
    <cellStyle name="Comma 7 12 5 2 3" xfId="12460" xr:uid="{CC1E311B-9913-4758-8AC6-3F8F2BE48BBF}"/>
    <cellStyle name="Comma 7 12 5 3" xfId="6561" xr:uid="{3DEED565-1013-457D-859E-F80A5B37FF20}"/>
    <cellStyle name="Comma 7 12 5 4" xfId="10500" xr:uid="{412DC807-AD53-429F-A455-16B15914509A}"/>
    <cellStyle name="Comma 7 12 6" xfId="2992" xr:uid="{00000000-0005-0000-0000-0000370E0000}"/>
    <cellStyle name="Comma 7 12 6 2" xfId="7214" xr:uid="{52DF5304-67F2-4EAB-BC49-2525CAA4E76E}"/>
    <cellStyle name="Comma 7 12 6 3" xfId="11153" xr:uid="{977F1B35-9DCC-46C3-AB7C-1CC3F9E661A1}"/>
    <cellStyle name="Comma 7 12 7" xfId="5255" xr:uid="{DD86B20D-80A4-4DC5-8323-F59FC593662D}"/>
    <cellStyle name="Comma 7 12 8" xfId="9194" xr:uid="{D7E4934F-0BC6-4C4A-93CE-A3791229432C}"/>
    <cellStyle name="Comma 7 13" xfId="205" xr:uid="{00000000-0005-0000-0000-0000380E0000}"/>
    <cellStyle name="Comma 7 13 2" xfId="1015" xr:uid="{00000000-0005-0000-0000-0000390E0000}"/>
    <cellStyle name="Comma 7 13 2 2" xfId="1803" xr:uid="{00000000-0005-0000-0000-00003A0E0000}"/>
    <cellStyle name="Comma 7 13 2 2 2" xfId="4047" xr:uid="{00000000-0005-0000-0000-00003B0E0000}"/>
    <cellStyle name="Comma 7 13 2 2 2 2" xfId="8074" xr:uid="{C3D8F778-D41B-4965-8697-4D2D29293EDF}"/>
    <cellStyle name="Comma 7 13 2 2 2 3" xfId="12013" xr:uid="{5BF511B6-1A8A-4BFD-8A1F-40FE40609366}"/>
    <cellStyle name="Comma 7 13 2 2 3" xfId="6114" xr:uid="{7114BFF4-97AD-4D4A-8315-262AFF69E752}"/>
    <cellStyle name="Comma 7 13 2 2 4" xfId="10053" xr:uid="{FE4D2581-1D9D-4474-BEDD-7F05F37D2CA4}"/>
    <cellStyle name="Comma 7 13 2 3" xfId="2527" xr:uid="{00000000-0005-0000-0000-00003C0E0000}"/>
    <cellStyle name="Comma 7 13 2 3 2" xfId="4771" xr:uid="{00000000-0005-0000-0000-00003D0E0000}"/>
    <cellStyle name="Comma 7 13 2 3 2 2" xfId="8727" xr:uid="{5122F894-E6FD-4C52-8162-A063C062FE5F}"/>
    <cellStyle name="Comma 7 13 2 3 2 3" xfId="12666" xr:uid="{1F090210-EBE3-4751-A0DB-D34D3D80D16F}"/>
    <cellStyle name="Comma 7 13 2 3 3" xfId="6767" xr:uid="{5738451A-5501-4643-AE9D-B3CBFB9F8B94}"/>
    <cellStyle name="Comma 7 13 2 3 4" xfId="10706" xr:uid="{4DEF98BB-99D7-4ACD-8506-80C5C996DE57}"/>
    <cellStyle name="Comma 7 13 2 4" xfId="3261" xr:uid="{00000000-0005-0000-0000-00003E0E0000}"/>
    <cellStyle name="Comma 7 13 2 4 2" xfId="7421" xr:uid="{B30182AD-299A-4D30-AAFB-3BE6D2CBAE3F}"/>
    <cellStyle name="Comma 7 13 2 4 3" xfId="11360" xr:uid="{B07ECF6A-C2DF-4FB6-81EE-6C9F987E9BE7}"/>
    <cellStyle name="Comma 7 13 2 5" xfId="5461" xr:uid="{F21E7C0F-2381-4F4E-9C7D-93EC0CD07D50}"/>
    <cellStyle name="Comma 7 13 2 6" xfId="9400" xr:uid="{2F8395A8-9185-4EE5-86B0-F424CBD6505F}"/>
    <cellStyle name="Comma 7 13 3" xfId="1268" xr:uid="{00000000-0005-0000-0000-00003F0E0000}"/>
    <cellStyle name="Comma 7 13 3 2" xfId="2055" xr:uid="{00000000-0005-0000-0000-0000400E0000}"/>
    <cellStyle name="Comma 7 13 3 2 2" xfId="4299" xr:uid="{00000000-0005-0000-0000-0000410E0000}"/>
    <cellStyle name="Comma 7 13 3 2 2 2" xfId="8318" xr:uid="{86093575-75BB-4C69-8709-E3D19EA11552}"/>
    <cellStyle name="Comma 7 13 3 2 2 3" xfId="12257" xr:uid="{BE4A2E0B-5BF7-4383-800C-A861129C2E8B}"/>
    <cellStyle name="Comma 7 13 3 2 3" xfId="6358" xr:uid="{0E3F9D01-BA83-45BB-BCC3-C6CD56C52A8A}"/>
    <cellStyle name="Comma 7 13 3 2 4" xfId="10297" xr:uid="{DB0AEED8-9F49-4E63-893F-78DD55130E1A}"/>
    <cellStyle name="Comma 7 13 3 3" xfId="2779" xr:uid="{00000000-0005-0000-0000-0000420E0000}"/>
    <cellStyle name="Comma 7 13 3 3 2" xfId="5023" xr:uid="{00000000-0005-0000-0000-0000430E0000}"/>
    <cellStyle name="Comma 7 13 3 3 2 2" xfId="8971" xr:uid="{074F6573-A36C-4424-9C11-AAFD6FA32453}"/>
    <cellStyle name="Comma 7 13 3 3 2 3" xfId="12910" xr:uid="{A4B7D8F2-D3AF-4D1F-8D7B-AEDC59938C73}"/>
    <cellStyle name="Comma 7 13 3 3 3" xfId="7011" xr:uid="{20A23607-51FC-4EB6-9283-C2232BB9C0FF}"/>
    <cellStyle name="Comma 7 13 3 3 4" xfId="10950" xr:uid="{B4C5C6EC-21F8-417D-B459-46E57E121D08}"/>
    <cellStyle name="Comma 7 13 3 4" xfId="3513" xr:uid="{00000000-0005-0000-0000-0000440E0000}"/>
    <cellStyle name="Comma 7 13 3 4 2" xfId="7665" xr:uid="{78EE9F0F-898B-4544-B38E-16C1BFA3EB27}"/>
    <cellStyle name="Comma 7 13 3 4 3" xfId="11604" xr:uid="{45B05CDA-635C-4B92-A6F8-4781A1250B4B}"/>
    <cellStyle name="Comma 7 13 3 5" xfId="5705" xr:uid="{850F7115-4E72-4806-AA9E-9767105536BA}"/>
    <cellStyle name="Comma 7 13 3 6" xfId="9644" xr:uid="{418FCA56-DE1D-44CD-A523-CC9BAB425DC6}"/>
    <cellStyle name="Comma 7 13 4" xfId="1483" xr:uid="{00000000-0005-0000-0000-0000450E0000}"/>
    <cellStyle name="Comma 7 13 4 2" xfId="3727" xr:uid="{00000000-0005-0000-0000-0000460E0000}"/>
    <cellStyle name="Comma 7 13 4 2 2" xfId="7869" xr:uid="{62C2D116-02C6-4CFB-BAEE-0282BD99BE2B}"/>
    <cellStyle name="Comma 7 13 4 2 3" xfId="11808" xr:uid="{927AE42D-2CC9-432B-977E-D50E70CD4960}"/>
    <cellStyle name="Comma 7 13 4 3" xfId="5909" xr:uid="{62006059-5FF8-4D54-BA4D-6277BBB8B414}"/>
    <cellStyle name="Comma 7 13 4 4" xfId="9848" xr:uid="{EA7B1CE8-EA8D-4E81-A684-2A2C56A9CBC1}"/>
    <cellStyle name="Comma 7 13 5" xfId="2269" xr:uid="{00000000-0005-0000-0000-0000470E0000}"/>
    <cellStyle name="Comma 7 13 5 2" xfId="4513" xr:uid="{00000000-0005-0000-0000-0000480E0000}"/>
    <cellStyle name="Comma 7 13 5 2 2" xfId="8522" xr:uid="{050A00A9-6A0F-480F-91D8-64986B719EC8}"/>
    <cellStyle name="Comma 7 13 5 2 3" xfId="12461" xr:uid="{2F45D3EF-A999-4B3B-87D1-9887D60D40BB}"/>
    <cellStyle name="Comma 7 13 5 3" xfId="6562" xr:uid="{A686B3F0-7EFA-4806-9BFE-2BDFF5AD7CA6}"/>
    <cellStyle name="Comma 7 13 5 4" xfId="10501" xr:uid="{D8CF853A-41C5-43B5-9DFF-7E909149C115}"/>
    <cellStyle name="Comma 7 13 6" xfId="2993" xr:uid="{00000000-0005-0000-0000-0000490E0000}"/>
    <cellStyle name="Comma 7 13 6 2" xfId="7215" xr:uid="{D989AAE5-EF04-4FA7-B206-294E47FAA9FD}"/>
    <cellStyle name="Comma 7 13 6 3" xfId="11154" xr:uid="{D4A0B246-616F-43F0-92E6-3C1030CB7935}"/>
    <cellStyle name="Comma 7 13 7" xfId="5256" xr:uid="{0B64B724-7EB3-4EC7-8B69-11D8AE4C2D5D}"/>
    <cellStyle name="Comma 7 13 8" xfId="9195" xr:uid="{07D4DC11-F745-4716-8D37-8DE3C7B69A9C}"/>
    <cellStyle name="Comma 7 14" xfId="206" xr:uid="{00000000-0005-0000-0000-00004A0E0000}"/>
    <cellStyle name="Comma 7 14 2" xfId="1016" xr:uid="{00000000-0005-0000-0000-00004B0E0000}"/>
    <cellStyle name="Comma 7 14 2 2" xfId="1804" xr:uid="{00000000-0005-0000-0000-00004C0E0000}"/>
    <cellStyle name="Comma 7 14 2 2 2" xfId="4048" xr:uid="{00000000-0005-0000-0000-00004D0E0000}"/>
    <cellStyle name="Comma 7 14 2 2 2 2" xfId="8075" xr:uid="{84F31519-F432-4E29-ADD3-D6C1D8359B6D}"/>
    <cellStyle name="Comma 7 14 2 2 2 3" xfId="12014" xr:uid="{C2DC50DB-F079-45AC-865D-E76763D86227}"/>
    <cellStyle name="Comma 7 14 2 2 3" xfId="6115" xr:uid="{B079DC98-98FB-4F77-B7B8-15E90CA31FEC}"/>
    <cellStyle name="Comma 7 14 2 2 4" xfId="10054" xr:uid="{238C3AE9-9DAB-4F32-A23D-8FB16A51FD36}"/>
    <cellStyle name="Comma 7 14 2 3" xfId="2528" xr:uid="{00000000-0005-0000-0000-00004E0E0000}"/>
    <cellStyle name="Comma 7 14 2 3 2" xfId="4772" xr:uid="{00000000-0005-0000-0000-00004F0E0000}"/>
    <cellStyle name="Comma 7 14 2 3 2 2" xfId="8728" xr:uid="{5D533065-2F84-492E-8153-1CD54C61C918}"/>
    <cellStyle name="Comma 7 14 2 3 2 3" xfId="12667" xr:uid="{A45C3AFE-AD81-4926-97EA-2D126A162976}"/>
    <cellStyle name="Comma 7 14 2 3 3" xfId="6768" xr:uid="{8DD28C26-F494-4879-AEEC-C087DB60FC35}"/>
    <cellStyle name="Comma 7 14 2 3 4" xfId="10707" xr:uid="{D909EFCE-5EA8-4290-815E-7D9871330DAF}"/>
    <cellStyle name="Comma 7 14 2 4" xfId="3262" xr:uid="{00000000-0005-0000-0000-0000500E0000}"/>
    <cellStyle name="Comma 7 14 2 4 2" xfId="7422" xr:uid="{061BB9EA-8A91-465D-993D-823C033C8CCF}"/>
    <cellStyle name="Comma 7 14 2 4 3" xfId="11361" xr:uid="{79887389-F109-4079-A5A9-1A7993CD494E}"/>
    <cellStyle name="Comma 7 14 2 5" xfId="5462" xr:uid="{9AA959DA-2693-4E64-8ED0-013BA5D5BBC3}"/>
    <cellStyle name="Comma 7 14 2 6" xfId="9401" xr:uid="{F21E8248-7F55-4B76-A90C-1CB8155EA032}"/>
    <cellStyle name="Comma 7 14 3" xfId="1269" xr:uid="{00000000-0005-0000-0000-0000510E0000}"/>
    <cellStyle name="Comma 7 14 3 2" xfId="2056" xr:uid="{00000000-0005-0000-0000-0000520E0000}"/>
    <cellStyle name="Comma 7 14 3 2 2" xfId="4300" xr:uid="{00000000-0005-0000-0000-0000530E0000}"/>
    <cellStyle name="Comma 7 14 3 2 2 2" xfId="8319" xr:uid="{9935DDAB-17BA-473F-A7D6-B1B68C29A1D1}"/>
    <cellStyle name="Comma 7 14 3 2 2 3" xfId="12258" xr:uid="{A90FD034-4A27-473A-8606-D2567D30FD6C}"/>
    <cellStyle name="Comma 7 14 3 2 3" xfId="6359" xr:uid="{0DCBEF5E-3096-4882-A430-D0F02688492E}"/>
    <cellStyle name="Comma 7 14 3 2 4" xfId="10298" xr:uid="{2B9F82DF-F1F1-4A8B-B881-2A510B73FABB}"/>
    <cellStyle name="Comma 7 14 3 3" xfId="2780" xr:uid="{00000000-0005-0000-0000-0000540E0000}"/>
    <cellStyle name="Comma 7 14 3 3 2" xfId="5024" xr:uid="{00000000-0005-0000-0000-0000550E0000}"/>
    <cellStyle name="Comma 7 14 3 3 2 2" xfId="8972" xr:uid="{E0E6603A-6989-42F9-8F39-B456C87F2A51}"/>
    <cellStyle name="Comma 7 14 3 3 2 3" xfId="12911" xr:uid="{966F3DA1-838C-46F3-92A8-C2A1A2319492}"/>
    <cellStyle name="Comma 7 14 3 3 3" xfId="7012" xr:uid="{9420E56A-5213-4BC8-B012-E2C33B0CD56A}"/>
    <cellStyle name="Comma 7 14 3 3 4" xfId="10951" xr:uid="{E678ED98-59CF-4689-9811-D3B3032E9494}"/>
    <cellStyle name="Comma 7 14 3 4" xfId="3514" xr:uid="{00000000-0005-0000-0000-0000560E0000}"/>
    <cellStyle name="Comma 7 14 3 4 2" xfId="7666" xr:uid="{24787617-42D9-491C-BA84-2ECE61984FC8}"/>
    <cellStyle name="Comma 7 14 3 4 3" xfId="11605" xr:uid="{B1D45058-744D-45F2-A686-2BF4C834DD12}"/>
    <cellStyle name="Comma 7 14 3 5" xfId="5706" xr:uid="{272D7741-E39E-4D01-B91D-E98FD4EEF9EB}"/>
    <cellStyle name="Comma 7 14 3 6" xfId="9645" xr:uid="{839011AA-DC2D-419D-81EA-B1AF14AD4F61}"/>
    <cellStyle name="Comma 7 14 4" xfId="1484" xr:uid="{00000000-0005-0000-0000-0000570E0000}"/>
    <cellStyle name="Comma 7 14 4 2" xfId="3728" xr:uid="{00000000-0005-0000-0000-0000580E0000}"/>
    <cellStyle name="Comma 7 14 4 2 2" xfId="7870" xr:uid="{EF6D4611-161A-4EEB-A1C5-2B9058A67F1B}"/>
    <cellStyle name="Comma 7 14 4 2 3" xfId="11809" xr:uid="{79C6070F-B587-40A8-B2F4-8124D7F97B4E}"/>
    <cellStyle name="Comma 7 14 4 3" xfId="5910" xr:uid="{5CC9ED24-8BFC-4A14-B5CD-139CCC93B201}"/>
    <cellStyle name="Comma 7 14 4 4" xfId="9849" xr:uid="{3517879A-BE13-48A3-B397-FD04D7C5BE78}"/>
    <cellStyle name="Comma 7 14 5" xfId="2270" xr:uid="{00000000-0005-0000-0000-0000590E0000}"/>
    <cellStyle name="Comma 7 14 5 2" xfId="4514" xr:uid="{00000000-0005-0000-0000-00005A0E0000}"/>
    <cellStyle name="Comma 7 14 5 2 2" xfId="8523" xr:uid="{555AA1F4-FACD-4A5D-9DF6-13CFC64CD66E}"/>
    <cellStyle name="Comma 7 14 5 2 3" xfId="12462" xr:uid="{B2F7E4E4-2A7B-45D9-BB99-34E101D90FB8}"/>
    <cellStyle name="Comma 7 14 5 3" xfId="6563" xr:uid="{7F3A9ADE-A992-47EF-8ECA-2FB9D8567A06}"/>
    <cellStyle name="Comma 7 14 5 4" xfId="10502" xr:uid="{D6E6F317-7692-4CDE-ABDA-B9A277C460F8}"/>
    <cellStyle name="Comma 7 14 6" xfId="2994" xr:uid="{00000000-0005-0000-0000-00005B0E0000}"/>
    <cellStyle name="Comma 7 14 6 2" xfId="7216" xr:uid="{AD3A71EC-BF36-4FD3-AA71-05596929C834}"/>
    <cellStyle name="Comma 7 14 6 3" xfId="11155" xr:uid="{1F8C36A3-8927-4B7D-87FC-1958BA66FB1E}"/>
    <cellStyle name="Comma 7 14 7" xfId="5257" xr:uid="{6C989397-E79F-47B0-B730-EBEE734A9576}"/>
    <cellStyle name="Comma 7 14 8" xfId="9196" xr:uid="{73684ABF-C61B-421B-8E71-300088E131D9}"/>
    <cellStyle name="Comma 7 15" xfId="207" xr:uid="{00000000-0005-0000-0000-00005C0E0000}"/>
    <cellStyle name="Comma 7 15 2" xfId="1017" xr:uid="{00000000-0005-0000-0000-00005D0E0000}"/>
    <cellStyle name="Comma 7 15 2 2" xfId="1805" xr:uid="{00000000-0005-0000-0000-00005E0E0000}"/>
    <cellStyle name="Comma 7 15 2 2 2" xfId="4049" xr:uid="{00000000-0005-0000-0000-00005F0E0000}"/>
    <cellStyle name="Comma 7 15 2 2 2 2" xfId="8076" xr:uid="{79424A3F-3749-4D97-819E-BDD8AAC5A21E}"/>
    <cellStyle name="Comma 7 15 2 2 2 3" xfId="12015" xr:uid="{6816001F-4684-443C-92B7-DACBCA010B73}"/>
    <cellStyle name="Comma 7 15 2 2 3" xfId="6116" xr:uid="{8DA4DFA1-50DF-4A25-8412-EB9F458C4DDA}"/>
    <cellStyle name="Comma 7 15 2 2 4" xfId="10055" xr:uid="{DE90DE0A-010E-4B00-B28B-DC5A26C19BE2}"/>
    <cellStyle name="Comma 7 15 2 3" xfId="2529" xr:uid="{00000000-0005-0000-0000-0000600E0000}"/>
    <cellStyle name="Comma 7 15 2 3 2" xfId="4773" xr:uid="{00000000-0005-0000-0000-0000610E0000}"/>
    <cellStyle name="Comma 7 15 2 3 2 2" xfId="8729" xr:uid="{424C8ED2-E2FD-4488-BC14-146186600C95}"/>
    <cellStyle name="Comma 7 15 2 3 2 3" xfId="12668" xr:uid="{D75B29C7-3F67-46B3-A88C-37E52EADFC69}"/>
    <cellStyle name="Comma 7 15 2 3 3" xfId="6769" xr:uid="{A8752079-BF53-422C-B497-29FE984A994A}"/>
    <cellStyle name="Comma 7 15 2 3 4" xfId="10708" xr:uid="{4D15F5C2-ACA5-4FCB-A972-0E54C5F82778}"/>
    <cellStyle name="Comma 7 15 2 4" xfId="3263" xr:uid="{00000000-0005-0000-0000-0000620E0000}"/>
    <cellStyle name="Comma 7 15 2 4 2" xfId="7423" xr:uid="{EEAAD793-8211-4AB8-BF4A-EEA24D94ED2F}"/>
    <cellStyle name="Comma 7 15 2 4 3" xfId="11362" xr:uid="{F323316F-E9EE-44A2-BEA2-1F184D3FFD54}"/>
    <cellStyle name="Comma 7 15 2 5" xfId="5463" xr:uid="{2F3B1819-6BEB-432E-8848-F37CC831D14F}"/>
    <cellStyle name="Comma 7 15 2 6" xfId="9402" xr:uid="{2EF23D03-8842-4656-ABAA-DC8A1A491615}"/>
    <cellStyle name="Comma 7 15 3" xfId="1270" xr:uid="{00000000-0005-0000-0000-0000630E0000}"/>
    <cellStyle name="Comma 7 15 3 2" xfId="2057" xr:uid="{00000000-0005-0000-0000-0000640E0000}"/>
    <cellStyle name="Comma 7 15 3 2 2" xfId="4301" xr:uid="{00000000-0005-0000-0000-0000650E0000}"/>
    <cellStyle name="Comma 7 15 3 2 2 2" xfId="8320" xr:uid="{F7295A9B-DE51-48B2-B41A-E312107D15B1}"/>
    <cellStyle name="Comma 7 15 3 2 2 3" xfId="12259" xr:uid="{9C638A56-D409-4289-9946-2DCF88DB46DD}"/>
    <cellStyle name="Comma 7 15 3 2 3" xfId="6360" xr:uid="{AC1F1C5C-00E9-46D6-9124-FFE625924B80}"/>
    <cellStyle name="Comma 7 15 3 2 4" xfId="10299" xr:uid="{5B194A8F-434A-40F6-B90F-8EC385368DF5}"/>
    <cellStyle name="Comma 7 15 3 3" xfId="2781" xr:uid="{00000000-0005-0000-0000-0000660E0000}"/>
    <cellStyle name="Comma 7 15 3 3 2" xfId="5025" xr:uid="{00000000-0005-0000-0000-0000670E0000}"/>
    <cellStyle name="Comma 7 15 3 3 2 2" xfId="8973" xr:uid="{D077EE46-A3C2-47AD-BAAF-18B9E9D699DB}"/>
    <cellStyle name="Comma 7 15 3 3 2 3" xfId="12912" xr:uid="{4E72562A-A0E3-4FEF-B9AA-23880785F76C}"/>
    <cellStyle name="Comma 7 15 3 3 3" xfId="7013" xr:uid="{77FB4B69-D3A8-440B-A688-CE616484CC5C}"/>
    <cellStyle name="Comma 7 15 3 3 4" xfId="10952" xr:uid="{3276D932-A1BF-4B03-815B-03E651E5A477}"/>
    <cellStyle name="Comma 7 15 3 4" xfId="3515" xr:uid="{00000000-0005-0000-0000-0000680E0000}"/>
    <cellStyle name="Comma 7 15 3 4 2" xfId="7667" xr:uid="{40FDF606-C544-456F-B8D7-B0C86B10F3F8}"/>
    <cellStyle name="Comma 7 15 3 4 3" xfId="11606" xr:uid="{A85FC111-ED3F-48EB-AF73-3CFAE0C6B49D}"/>
    <cellStyle name="Comma 7 15 3 5" xfId="5707" xr:uid="{7F0AC0A6-DA90-41B4-99E2-138A2C4B17A8}"/>
    <cellStyle name="Comma 7 15 3 6" xfId="9646" xr:uid="{8FAF9EBE-1147-41A2-A8FF-A5C48C06D755}"/>
    <cellStyle name="Comma 7 15 4" xfId="1485" xr:uid="{00000000-0005-0000-0000-0000690E0000}"/>
    <cellStyle name="Comma 7 15 4 2" xfId="3729" xr:uid="{00000000-0005-0000-0000-00006A0E0000}"/>
    <cellStyle name="Comma 7 15 4 2 2" xfId="7871" xr:uid="{B281A40E-30C1-4BD0-967F-7930A5B25979}"/>
    <cellStyle name="Comma 7 15 4 2 3" xfId="11810" xr:uid="{A6CB87FB-DD99-4B16-86A5-A80F7F5BB4E6}"/>
    <cellStyle name="Comma 7 15 4 3" xfId="5911" xr:uid="{47ABFB3E-162E-4478-9299-D43C59225C34}"/>
    <cellStyle name="Comma 7 15 4 4" xfId="9850" xr:uid="{8F488092-0EF1-4A86-A011-6E9D3BC5A490}"/>
    <cellStyle name="Comma 7 15 5" xfId="2271" xr:uid="{00000000-0005-0000-0000-00006B0E0000}"/>
    <cellStyle name="Comma 7 15 5 2" xfId="4515" xr:uid="{00000000-0005-0000-0000-00006C0E0000}"/>
    <cellStyle name="Comma 7 15 5 2 2" xfId="8524" xr:uid="{BDDA6646-6BDB-4EF6-98BF-81B729BABAAC}"/>
    <cellStyle name="Comma 7 15 5 2 3" xfId="12463" xr:uid="{B0F29ADB-F8A9-4C00-A66F-1F2EAE8B5F5B}"/>
    <cellStyle name="Comma 7 15 5 3" xfId="6564" xr:uid="{FEC91E8C-3CE9-46F0-A297-04B648AF463E}"/>
    <cellStyle name="Comma 7 15 5 4" xfId="10503" xr:uid="{CC1583B6-CA23-411C-9153-DA20075A0F81}"/>
    <cellStyle name="Comma 7 15 6" xfId="2995" xr:uid="{00000000-0005-0000-0000-00006D0E0000}"/>
    <cellStyle name="Comma 7 15 6 2" xfId="7217" xr:uid="{C9B6AEE5-36CD-4E93-93B9-59EE033F1C31}"/>
    <cellStyle name="Comma 7 15 6 3" xfId="11156" xr:uid="{FAF1BB15-BDB5-43AF-BBEF-F72DCC9D3E54}"/>
    <cellStyle name="Comma 7 15 7" xfId="5258" xr:uid="{51BB45CE-9582-4727-9860-C101C600609D}"/>
    <cellStyle name="Comma 7 15 8" xfId="9197" xr:uid="{8E359BB3-6480-4BD2-B372-401CDBE7AAE0}"/>
    <cellStyle name="Comma 7 16" xfId="1011" xr:uid="{00000000-0005-0000-0000-00006E0E0000}"/>
    <cellStyle name="Comma 7 16 2" xfId="1799" xr:uid="{00000000-0005-0000-0000-00006F0E0000}"/>
    <cellStyle name="Comma 7 16 2 2" xfId="4043" xr:uid="{00000000-0005-0000-0000-0000700E0000}"/>
    <cellStyle name="Comma 7 16 2 2 2" xfId="8070" xr:uid="{45BC9F44-8B75-44BA-A8ED-CA05E2445E1C}"/>
    <cellStyle name="Comma 7 16 2 2 3" xfId="12009" xr:uid="{112BE314-3171-434B-BF21-50B074077410}"/>
    <cellStyle name="Comma 7 16 2 3" xfId="6110" xr:uid="{0F314E7A-52F0-4C33-8C9B-35F1BB2A1CD7}"/>
    <cellStyle name="Comma 7 16 2 4" xfId="10049" xr:uid="{0D30CE90-3EF9-4F72-8882-FF63C2CFC41D}"/>
    <cellStyle name="Comma 7 16 3" xfId="2523" xr:uid="{00000000-0005-0000-0000-0000710E0000}"/>
    <cellStyle name="Comma 7 16 3 2" xfId="4767" xr:uid="{00000000-0005-0000-0000-0000720E0000}"/>
    <cellStyle name="Comma 7 16 3 2 2" xfId="8723" xr:uid="{00FFB68E-8562-4643-8C97-83962B3DC9AD}"/>
    <cellStyle name="Comma 7 16 3 2 3" xfId="12662" xr:uid="{2DCA5765-DA01-46E0-B968-C0F1138F7FC2}"/>
    <cellStyle name="Comma 7 16 3 3" xfId="6763" xr:uid="{8AAB4808-9598-471F-9045-F71B478CE43A}"/>
    <cellStyle name="Comma 7 16 3 4" xfId="10702" xr:uid="{A73AE6C2-2FAB-4808-87FC-031B15E91FBC}"/>
    <cellStyle name="Comma 7 16 4" xfId="3257" xr:uid="{00000000-0005-0000-0000-0000730E0000}"/>
    <cellStyle name="Comma 7 16 4 2" xfId="7417" xr:uid="{6EDF5F4E-9B03-4D79-B7BB-9CCC3B0D4337}"/>
    <cellStyle name="Comma 7 16 4 3" xfId="11356" xr:uid="{4DDCC8AE-BDE5-4E3F-89B1-73FDD074D3B6}"/>
    <cellStyle name="Comma 7 16 5" xfId="5457" xr:uid="{8CBCF556-0CA7-4295-B4DF-8AF3774AA465}"/>
    <cellStyle name="Comma 7 16 6" xfId="9396" xr:uid="{2CA2F943-F15A-4471-984C-A7D98C22BFA0}"/>
    <cellStyle name="Comma 7 17" xfId="1264" xr:uid="{00000000-0005-0000-0000-0000740E0000}"/>
    <cellStyle name="Comma 7 17 2" xfId="2051" xr:uid="{00000000-0005-0000-0000-0000750E0000}"/>
    <cellStyle name="Comma 7 17 2 2" xfId="4295" xr:uid="{00000000-0005-0000-0000-0000760E0000}"/>
    <cellStyle name="Comma 7 17 2 2 2" xfId="8314" xr:uid="{139AC48E-497B-46BC-92BE-62073021EA44}"/>
    <cellStyle name="Comma 7 17 2 2 3" xfId="12253" xr:uid="{6A448F4F-3A88-4281-A933-6DC94ABF975E}"/>
    <cellStyle name="Comma 7 17 2 3" xfId="6354" xr:uid="{EA9DA4ED-AF85-4E85-B375-09783FE9E38A}"/>
    <cellStyle name="Comma 7 17 2 4" xfId="10293" xr:uid="{3A3FE58D-5C17-48CC-9AD3-102FF98EC5D1}"/>
    <cellStyle name="Comma 7 17 3" xfId="2775" xr:uid="{00000000-0005-0000-0000-0000770E0000}"/>
    <cellStyle name="Comma 7 17 3 2" xfId="5019" xr:uid="{00000000-0005-0000-0000-0000780E0000}"/>
    <cellStyle name="Comma 7 17 3 2 2" xfId="8967" xr:uid="{6C8D57E3-4538-4D26-8C4A-54B1DA276EB7}"/>
    <cellStyle name="Comma 7 17 3 2 3" xfId="12906" xr:uid="{BDDACA4A-428A-4731-9D25-A5FFC85FA6E1}"/>
    <cellStyle name="Comma 7 17 3 3" xfId="7007" xr:uid="{823909E7-E43B-4C24-8F56-EA22A97ACED5}"/>
    <cellStyle name="Comma 7 17 3 4" xfId="10946" xr:uid="{492D328B-4887-47D9-A426-24BC71D7CB38}"/>
    <cellStyle name="Comma 7 17 4" xfId="3509" xr:uid="{00000000-0005-0000-0000-0000790E0000}"/>
    <cellStyle name="Comma 7 17 4 2" xfId="7661" xr:uid="{1626EBA2-D5C1-45E4-A6AD-428777B4DBE9}"/>
    <cellStyle name="Comma 7 17 4 3" xfId="11600" xr:uid="{2CC4812C-F831-40FD-A1F1-49A050041CC9}"/>
    <cellStyle name="Comma 7 17 5" xfId="5701" xr:uid="{6AA9A22C-1ED0-4631-944D-A5D56DD48D5A}"/>
    <cellStyle name="Comma 7 17 6" xfId="9640" xr:uid="{F16D138D-4326-4998-A6CB-008B78BC6E08}"/>
    <cellStyle name="Comma 7 18" xfId="1479" xr:uid="{00000000-0005-0000-0000-00007A0E0000}"/>
    <cellStyle name="Comma 7 18 2" xfId="3723" xr:uid="{00000000-0005-0000-0000-00007B0E0000}"/>
    <cellStyle name="Comma 7 18 2 2" xfId="7865" xr:uid="{CC6162EF-112B-43D7-A183-2E644A028155}"/>
    <cellStyle name="Comma 7 18 2 3" xfId="11804" xr:uid="{6279E72F-D961-4604-8886-E91C15A9D6D9}"/>
    <cellStyle name="Comma 7 18 3" xfId="5905" xr:uid="{A5ACDB11-ED88-4B00-9BE9-D88A6CB08D31}"/>
    <cellStyle name="Comma 7 18 4" xfId="9844" xr:uid="{D49F63A2-0DF5-4AD9-AE9D-BC397B24341F}"/>
    <cellStyle name="Comma 7 19" xfId="2265" xr:uid="{00000000-0005-0000-0000-00007C0E0000}"/>
    <cellStyle name="Comma 7 19 2" xfId="4509" xr:uid="{00000000-0005-0000-0000-00007D0E0000}"/>
    <cellStyle name="Comma 7 19 2 2" xfId="8518" xr:uid="{AA69AF03-06A0-406F-B619-5AD4E7FE68B4}"/>
    <cellStyle name="Comma 7 19 2 3" xfId="12457" xr:uid="{8D094D6D-43B6-4C8C-AFF2-4B8102B098B7}"/>
    <cellStyle name="Comma 7 19 3" xfId="6558" xr:uid="{846DC173-6F18-4150-9BAE-2D1E8F87F507}"/>
    <cellStyle name="Comma 7 19 4" xfId="10497" xr:uid="{DCFA9197-AE79-45A7-8E1D-9FC1F4C5351E}"/>
    <cellStyle name="Comma 7 2" xfId="208" xr:uid="{00000000-0005-0000-0000-00007E0E0000}"/>
    <cellStyle name="Comma 7 2 2" xfId="1018" xr:uid="{00000000-0005-0000-0000-00007F0E0000}"/>
    <cellStyle name="Comma 7 2 2 2" xfId="1806" xr:uid="{00000000-0005-0000-0000-0000800E0000}"/>
    <cellStyle name="Comma 7 2 2 2 2" xfId="4050" xr:uid="{00000000-0005-0000-0000-0000810E0000}"/>
    <cellStyle name="Comma 7 2 2 2 2 2" xfId="8077" xr:uid="{5B60AB21-675C-4CC7-B354-FDE44F11927F}"/>
    <cellStyle name="Comma 7 2 2 2 2 3" xfId="12016" xr:uid="{EF66452F-8217-4F65-9690-AFB41753FFEB}"/>
    <cellStyle name="Comma 7 2 2 2 3" xfId="6117" xr:uid="{8EADCA47-E64D-4815-ACA5-A28BA475393C}"/>
    <cellStyle name="Comma 7 2 2 2 4" xfId="10056" xr:uid="{96265286-07A4-4F05-B13A-656C10E339EC}"/>
    <cellStyle name="Comma 7 2 2 3" xfId="2530" xr:uid="{00000000-0005-0000-0000-0000820E0000}"/>
    <cellStyle name="Comma 7 2 2 3 2" xfId="4774" xr:uid="{00000000-0005-0000-0000-0000830E0000}"/>
    <cellStyle name="Comma 7 2 2 3 2 2" xfId="8730" xr:uid="{9CEA5D49-FF14-486A-90CE-DACFFA38BE7F}"/>
    <cellStyle name="Comma 7 2 2 3 2 3" xfId="12669" xr:uid="{988AED0D-8B65-4708-9541-5E29F013BB98}"/>
    <cellStyle name="Comma 7 2 2 3 3" xfId="6770" xr:uid="{BE2FBB9A-F241-4C7D-937D-B4F4D77EB209}"/>
    <cellStyle name="Comma 7 2 2 3 4" xfId="10709" xr:uid="{691AFF68-F0F7-4B60-A022-217475D1DB8C}"/>
    <cellStyle name="Comma 7 2 2 4" xfId="3264" xr:uid="{00000000-0005-0000-0000-0000840E0000}"/>
    <cellStyle name="Comma 7 2 2 4 2" xfId="7424" xr:uid="{043B7CBF-DC66-4308-B4C6-74631C39802C}"/>
    <cellStyle name="Comma 7 2 2 4 3" xfId="11363" xr:uid="{768EA243-7994-492D-AD8F-8BD72EAE5C6E}"/>
    <cellStyle name="Comma 7 2 2 5" xfId="5464" xr:uid="{8D4E11B6-F6E5-4266-87B7-9C2591EEE106}"/>
    <cellStyle name="Comma 7 2 2 6" xfId="9403" xr:uid="{AC9305F9-9EE2-46D3-94B3-2415C46F0E39}"/>
    <cellStyle name="Comma 7 2 3" xfId="1271" xr:uid="{00000000-0005-0000-0000-0000850E0000}"/>
    <cellStyle name="Comma 7 2 3 2" xfId="2058" xr:uid="{00000000-0005-0000-0000-0000860E0000}"/>
    <cellStyle name="Comma 7 2 3 2 2" xfId="4302" xr:uid="{00000000-0005-0000-0000-0000870E0000}"/>
    <cellStyle name="Comma 7 2 3 2 2 2" xfId="8321" xr:uid="{79CDC6D5-5E78-4218-B668-6392869CB1A0}"/>
    <cellStyle name="Comma 7 2 3 2 2 3" xfId="12260" xr:uid="{B61EA4E7-B67F-4310-B323-E79E64E7A542}"/>
    <cellStyle name="Comma 7 2 3 2 3" xfId="6361" xr:uid="{B9E90ACD-5C3A-4671-9840-E8620AF88BC6}"/>
    <cellStyle name="Comma 7 2 3 2 4" xfId="10300" xr:uid="{7629C907-8E26-4048-840F-AA6D00069E80}"/>
    <cellStyle name="Comma 7 2 3 3" xfId="2782" xr:uid="{00000000-0005-0000-0000-0000880E0000}"/>
    <cellStyle name="Comma 7 2 3 3 2" xfId="5026" xr:uid="{00000000-0005-0000-0000-0000890E0000}"/>
    <cellStyle name="Comma 7 2 3 3 2 2" xfId="8974" xr:uid="{02381B38-AFBF-4AF7-A1B3-5FE4711B8A47}"/>
    <cellStyle name="Comma 7 2 3 3 2 3" xfId="12913" xr:uid="{0AF3CE78-A611-4D0A-ACF3-07979F589F7E}"/>
    <cellStyle name="Comma 7 2 3 3 3" xfId="7014" xr:uid="{AA6B7EA8-C8FA-42C8-B85E-2F5DDB487DFF}"/>
    <cellStyle name="Comma 7 2 3 3 4" xfId="10953" xr:uid="{025E3B39-FC6E-423E-B79C-8A4D9562B8DE}"/>
    <cellStyle name="Comma 7 2 3 4" xfId="3516" xr:uid="{00000000-0005-0000-0000-00008A0E0000}"/>
    <cellStyle name="Comma 7 2 3 4 2" xfId="7668" xr:uid="{A332EA8F-9339-4DC2-9A92-8A68BDF0A792}"/>
    <cellStyle name="Comma 7 2 3 4 3" xfId="11607" xr:uid="{C0BD25BB-F3ED-419F-9C6F-25B486D0AC83}"/>
    <cellStyle name="Comma 7 2 3 5" xfId="5708" xr:uid="{1F92ABA4-CB8D-4252-9B13-D01EA2DBADFC}"/>
    <cellStyle name="Comma 7 2 3 6" xfId="9647" xr:uid="{7407E4B1-084A-4CEB-A07F-205F6B2000A8}"/>
    <cellStyle name="Comma 7 2 4" xfId="1486" xr:uid="{00000000-0005-0000-0000-00008B0E0000}"/>
    <cellStyle name="Comma 7 2 4 2" xfId="3730" xr:uid="{00000000-0005-0000-0000-00008C0E0000}"/>
    <cellStyle name="Comma 7 2 4 2 2" xfId="7872" xr:uid="{E591B836-8FCC-4657-9A72-F3536E9ADB5C}"/>
    <cellStyle name="Comma 7 2 4 2 3" xfId="11811" xr:uid="{C9F55246-952F-4450-A6B8-A64AAE754B54}"/>
    <cellStyle name="Comma 7 2 4 3" xfId="5912" xr:uid="{BCDE2BE9-E38F-44C1-9B72-6909DBE2F1E5}"/>
    <cellStyle name="Comma 7 2 4 4" xfId="9851" xr:uid="{34C4F39E-E657-4204-A146-B4808AE43DD4}"/>
    <cellStyle name="Comma 7 2 5" xfId="2272" xr:uid="{00000000-0005-0000-0000-00008D0E0000}"/>
    <cellStyle name="Comma 7 2 5 2" xfId="4516" xr:uid="{00000000-0005-0000-0000-00008E0E0000}"/>
    <cellStyle name="Comma 7 2 5 2 2" xfId="8525" xr:uid="{703859EE-8540-429B-AB02-31F5FBA12221}"/>
    <cellStyle name="Comma 7 2 5 2 3" xfId="12464" xr:uid="{EDDCE061-48FA-4B2B-B733-E6C503F73F3B}"/>
    <cellStyle name="Comma 7 2 5 3" xfId="6565" xr:uid="{7B12C534-C82B-4112-89B1-5E875F922E32}"/>
    <cellStyle name="Comma 7 2 5 4" xfId="10504" xr:uid="{E4C179EB-BAEF-4965-A5CE-818F13DCB0ED}"/>
    <cellStyle name="Comma 7 2 6" xfId="2996" xr:uid="{00000000-0005-0000-0000-00008F0E0000}"/>
    <cellStyle name="Comma 7 2 6 2" xfId="7218" xr:uid="{D7D01423-4594-4448-88CC-52F5F2D0EAC4}"/>
    <cellStyle name="Comma 7 2 6 3" xfId="11157" xr:uid="{6655DC9F-0215-4CF5-88EB-2C222BA6FC4B}"/>
    <cellStyle name="Comma 7 2 7" xfId="5259" xr:uid="{B8660312-816E-485A-A311-FC9B65676098}"/>
    <cellStyle name="Comma 7 2 8" xfId="9198" xr:uid="{05847F8F-03FE-4220-A09F-EA55E80E7EF6}"/>
    <cellStyle name="Comma 7 20" xfId="2989" xr:uid="{00000000-0005-0000-0000-0000900E0000}"/>
    <cellStyle name="Comma 7 20 2" xfId="7211" xr:uid="{6E1DE0FE-12B5-4075-AE4B-05A8E0C44179}"/>
    <cellStyle name="Comma 7 20 3" xfId="11150" xr:uid="{FE11176B-F52A-41ED-B6A2-3276520EF702}"/>
    <cellStyle name="Comma 7 21" xfId="5252" xr:uid="{AF46418D-62F7-4DB3-A61E-5EED952F2BF3}"/>
    <cellStyle name="Comma 7 22" xfId="9191" xr:uid="{02931CCD-26AE-406B-A00B-68B2EBAD5278}"/>
    <cellStyle name="Comma 7 3" xfId="209" xr:uid="{00000000-0005-0000-0000-0000910E0000}"/>
    <cellStyle name="Comma 7 3 2" xfId="1019" xr:uid="{00000000-0005-0000-0000-0000920E0000}"/>
    <cellStyle name="Comma 7 3 2 2" xfId="1807" xr:uid="{00000000-0005-0000-0000-0000930E0000}"/>
    <cellStyle name="Comma 7 3 2 2 2" xfId="4051" xr:uid="{00000000-0005-0000-0000-0000940E0000}"/>
    <cellStyle name="Comma 7 3 2 2 2 2" xfId="8078" xr:uid="{BB9F6A65-EF89-4C8A-B942-4E763F81F6B1}"/>
    <cellStyle name="Comma 7 3 2 2 2 3" xfId="12017" xr:uid="{036F6BEF-562B-4D00-84B3-3143D72C9F59}"/>
    <cellStyle name="Comma 7 3 2 2 3" xfId="6118" xr:uid="{18BBB012-B926-47CA-938D-25D7E8ED93D1}"/>
    <cellStyle name="Comma 7 3 2 2 4" xfId="10057" xr:uid="{B16DF4A4-F2DA-43A8-B60B-8FC1E0BF8B42}"/>
    <cellStyle name="Comma 7 3 2 3" xfId="2531" xr:uid="{00000000-0005-0000-0000-0000950E0000}"/>
    <cellStyle name="Comma 7 3 2 3 2" xfId="4775" xr:uid="{00000000-0005-0000-0000-0000960E0000}"/>
    <cellStyle name="Comma 7 3 2 3 2 2" xfId="8731" xr:uid="{B049999D-6DC4-48AB-A7B9-3496D5DF1040}"/>
    <cellStyle name="Comma 7 3 2 3 2 3" xfId="12670" xr:uid="{93BEB331-E708-4AD9-85CD-D48C9C8D21F9}"/>
    <cellStyle name="Comma 7 3 2 3 3" xfId="6771" xr:uid="{F17FA957-4EF2-4E2D-A2D7-471546E40C2C}"/>
    <cellStyle name="Comma 7 3 2 3 4" xfId="10710" xr:uid="{A80506D6-21DD-42A9-A1B0-D22DAC3EA12B}"/>
    <cellStyle name="Comma 7 3 2 4" xfId="3265" xr:uid="{00000000-0005-0000-0000-0000970E0000}"/>
    <cellStyle name="Comma 7 3 2 4 2" xfId="7425" xr:uid="{F54E8573-A549-49D9-A1E6-AFDFA08E5277}"/>
    <cellStyle name="Comma 7 3 2 4 3" xfId="11364" xr:uid="{F207A742-181E-49BA-98CB-D593A3094EB6}"/>
    <cellStyle name="Comma 7 3 2 5" xfId="5465" xr:uid="{2A6260A9-B9F9-4BCC-AC5A-12A0E5F7773D}"/>
    <cellStyle name="Comma 7 3 2 6" xfId="9404" xr:uid="{1457A4DB-66A1-48D3-90D3-B1CE80338ED9}"/>
    <cellStyle name="Comma 7 3 3" xfId="1272" xr:uid="{00000000-0005-0000-0000-0000980E0000}"/>
    <cellStyle name="Comma 7 3 3 2" xfId="2059" xr:uid="{00000000-0005-0000-0000-0000990E0000}"/>
    <cellStyle name="Comma 7 3 3 2 2" xfId="4303" xr:uid="{00000000-0005-0000-0000-00009A0E0000}"/>
    <cellStyle name="Comma 7 3 3 2 2 2" xfId="8322" xr:uid="{AA1EF818-E089-4DBA-BCDF-36737171D03B}"/>
    <cellStyle name="Comma 7 3 3 2 2 3" xfId="12261" xr:uid="{74794B30-16C9-4CB7-AB91-BB7929A7E99C}"/>
    <cellStyle name="Comma 7 3 3 2 3" xfId="6362" xr:uid="{04B6ECA5-C5E1-4DB0-8587-255AA667A9AE}"/>
    <cellStyle name="Comma 7 3 3 2 4" xfId="10301" xr:uid="{B91A31C8-809E-4FDD-ADA9-37158AAF5B41}"/>
    <cellStyle name="Comma 7 3 3 3" xfId="2783" xr:uid="{00000000-0005-0000-0000-00009B0E0000}"/>
    <cellStyle name="Comma 7 3 3 3 2" xfId="5027" xr:uid="{00000000-0005-0000-0000-00009C0E0000}"/>
    <cellStyle name="Comma 7 3 3 3 2 2" xfId="8975" xr:uid="{6B09EED2-EA47-4822-8D55-28C024FB993D}"/>
    <cellStyle name="Comma 7 3 3 3 2 3" xfId="12914" xr:uid="{9332D289-8C91-48A8-B696-5675D3A57997}"/>
    <cellStyle name="Comma 7 3 3 3 3" xfId="7015" xr:uid="{90E3F34B-DD16-45EA-912D-ED33C7113F9F}"/>
    <cellStyle name="Comma 7 3 3 3 4" xfId="10954" xr:uid="{194C2DC0-E4BA-4D04-9117-DD6125701680}"/>
    <cellStyle name="Comma 7 3 3 4" xfId="3517" xr:uid="{00000000-0005-0000-0000-00009D0E0000}"/>
    <cellStyle name="Comma 7 3 3 4 2" xfId="7669" xr:uid="{B826AC6F-D2B5-4BC5-931F-7F64946ADE14}"/>
    <cellStyle name="Comma 7 3 3 4 3" xfId="11608" xr:uid="{4996C1B2-156B-4994-A053-CF92193E774B}"/>
    <cellStyle name="Comma 7 3 3 5" xfId="5709" xr:uid="{B150F253-A5AC-4CDE-B420-106C79EF4A40}"/>
    <cellStyle name="Comma 7 3 3 6" xfId="9648" xr:uid="{AB2B68C1-FD0B-4240-91CB-191678D8F37F}"/>
    <cellStyle name="Comma 7 3 4" xfId="1487" xr:uid="{00000000-0005-0000-0000-00009E0E0000}"/>
    <cellStyle name="Comma 7 3 4 2" xfId="3731" xr:uid="{00000000-0005-0000-0000-00009F0E0000}"/>
    <cellStyle name="Comma 7 3 4 2 2" xfId="7873" xr:uid="{C7179AAE-F40E-47EF-A10D-5C18AE806F5C}"/>
    <cellStyle name="Comma 7 3 4 2 3" xfId="11812" xr:uid="{C4F19E87-E5F2-4B3A-B3D9-92790574ABEB}"/>
    <cellStyle name="Comma 7 3 4 3" xfId="5913" xr:uid="{353313F1-544F-4378-A3C1-665924028BB3}"/>
    <cellStyle name="Comma 7 3 4 4" xfId="9852" xr:uid="{7F629AF0-BDFC-4DC9-83B5-FA5F60E71CB3}"/>
    <cellStyle name="Comma 7 3 5" xfId="2273" xr:uid="{00000000-0005-0000-0000-0000A00E0000}"/>
    <cellStyle name="Comma 7 3 5 2" xfId="4517" xr:uid="{00000000-0005-0000-0000-0000A10E0000}"/>
    <cellStyle name="Comma 7 3 5 2 2" xfId="8526" xr:uid="{0C023482-7BC0-4D37-A4F5-F4B3B3216AA8}"/>
    <cellStyle name="Comma 7 3 5 2 3" xfId="12465" xr:uid="{95DF7284-4763-488D-A3D1-B25E2DCC8112}"/>
    <cellStyle name="Comma 7 3 5 3" xfId="6566" xr:uid="{A6652E80-D71F-4D03-9255-28F79E8D0369}"/>
    <cellStyle name="Comma 7 3 5 4" xfId="10505" xr:uid="{74EB48DB-8681-4E72-902F-A911DA6D0BC7}"/>
    <cellStyle name="Comma 7 3 6" xfId="2997" xr:uid="{00000000-0005-0000-0000-0000A20E0000}"/>
    <cellStyle name="Comma 7 3 6 2" xfId="7219" xr:uid="{19D249F8-F1E4-4058-A9CC-18C24DBD05F9}"/>
    <cellStyle name="Comma 7 3 6 3" xfId="11158" xr:uid="{ED7068CA-67C1-4A5D-AEB9-7839805DE77F}"/>
    <cellStyle name="Comma 7 3 7" xfId="5260" xr:uid="{737B8733-6EF4-478E-86B9-6AA91F2A2A8C}"/>
    <cellStyle name="Comma 7 3 8" xfId="9199" xr:uid="{B9D47A90-ED19-4988-A831-206425CD2FBA}"/>
    <cellStyle name="Comma 7 4" xfId="210" xr:uid="{00000000-0005-0000-0000-0000A30E0000}"/>
    <cellStyle name="Comma 7 4 2" xfId="1020" xr:uid="{00000000-0005-0000-0000-0000A40E0000}"/>
    <cellStyle name="Comma 7 4 2 2" xfId="1808" xr:uid="{00000000-0005-0000-0000-0000A50E0000}"/>
    <cellStyle name="Comma 7 4 2 2 2" xfId="4052" xr:uid="{00000000-0005-0000-0000-0000A60E0000}"/>
    <cellStyle name="Comma 7 4 2 2 2 2" xfId="8079" xr:uid="{7FC70A7A-83B2-44BB-998E-F448CEC6CC11}"/>
    <cellStyle name="Comma 7 4 2 2 2 3" xfId="12018" xr:uid="{A9CF10F4-315C-45A5-9185-011F318E9B89}"/>
    <cellStyle name="Comma 7 4 2 2 3" xfId="6119" xr:uid="{642BA890-4BE4-4EEE-8F45-B6FA3BF095DA}"/>
    <cellStyle name="Comma 7 4 2 2 4" xfId="10058" xr:uid="{8D3CCC5E-7BC7-4B3E-904C-A8EC15B205B8}"/>
    <cellStyle name="Comma 7 4 2 3" xfId="2532" xr:uid="{00000000-0005-0000-0000-0000A70E0000}"/>
    <cellStyle name="Comma 7 4 2 3 2" xfId="4776" xr:uid="{00000000-0005-0000-0000-0000A80E0000}"/>
    <cellStyle name="Comma 7 4 2 3 2 2" xfId="8732" xr:uid="{F6CE69FA-085D-4954-9372-8FC4EEA57AAE}"/>
    <cellStyle name="Comma 7 4 2 3 2 3" xfId="12671" xr:uid="{3797642A-AFB3-4697-AEB2-A82A0E1318DF}"/>
    <cellStyle name="Comma 7 4 2 3 3" xfId="6772" xr:uid="{BC6EA884-6698-4C9B-96D3-C357BBA3F4DA}"/>
    <cellStyle name="Comma 7 4 2 3 4" xfId="10711" xr:uid="{DF27E210-EB89-440C-807B-D020715B119A}"/>
    <cellStyle name="Comma 7 4 2 4" xfId="3266" xr:uid="{00000000-0005-0000-0000-0000A90E0000}"/>
    <cellStyle name="Comma 7 4 2 4 2" xfId="7426" xr:uid="{683656CC-4C1A-4D46-8C47-26175FEBBD90}"/>
    <cellStyle name="Comma 7 4 2 4 3" xfId="11365" xr:uid="{F0208911-5D6E-481D-A4EC-31952ECE007D}"/>
    <cellStyle name="Comma 7 4 2 5" xfId="5466" xr:uid="{686FA0F2-F596-4E21-9A53-A7FD573A4863}"/>
    <cellStyle name="Comma 7 4 2 6" xfId="9405" xr:uid="{ED29A204-FD2D-4468-80FA-858283290804}"/>
    <cellStyle name="Comma 7 4 3" xfId="1273" xr:uid="{00000000-0005-0000-0000-0000AA0E0000}"/>
    <cellStyle name="Comma 7 4 3 2" xfId="2060" xr:uid="{00000000-0005-0000-0000-0000AB0E0000}"/>
    <cellStyle name="Comma 7 4 3 2 2" xfId="4304" xr:uid="{00000000-0005-0000-0000-0000AC0E0000}"/>
    <cellStyle name="Comma 7 4 3 2 2 2" xfId="8323" xr:uid="{A0A10B87-6D7A-4D56-B0D3-F309A607D96E}"/>
    <cellStyle name="Comma 7 4 3 2 2 3" xfId="12262" xr:uid="{B959CF82-7D1F-4718-939D-FD703EE12DBA}"/>
    <cellStyle name="Comma 7 4 3 2 3" xfId="6363" xr:uid="{8220B95D-B6D8-4351-AA9E-255E8FE56995}"/>
    <cellStyle name="Comma 7 4 3 2 4" xfId="10302" xr:uid="{7EA0642E-DE8B-45ED-AB4F-2F6BD651797A}"/>
    <cellStyle name="Comma 7 4 3 3" xfId="2784" xr:uid="{00000000-0005-0000-0000-0000AD0E0000}"/>
    <cellStyle name="Comma 7 4 3 3 2" xfId="5028" xr:uid="{00000000-0005-0000-0000-0000AE0E0000}"/>
    <cellStyle name="Comma 7 4 3 3 2 2" xfId="8976" xr:uid="{B5A3F1CE-CDDD-445E-AFCB-8CBCBCA9935D}"/>
    <cellStyle name="Comma 7 4 3 3 2 3" xfId="12915" xr:uid="{8E5F1871-4E3E-4123-A295-61116A36A9D1}"/>
    <cellStyle name="Comma 7 4 3 3 3" xfId="7016" xr:uid="{37EA7E4D-141F-4B8F-9B7D-3811E2A389AC}"/>
    <cellStyle name="Comma 7 4 3 3 4" xfId="10955" xr:uid="{6D2BB5C2-FD5B-49F4-A6F1-3BAF03E6EC94}"/>
    <cellStyle name="Comma 7 4 3 4" xfId="3518" xr:uid="{00000000-0005-0000-0000-0000AF0E0000}"/>
    <cellStyle name="Comma 7 4 3 4 2" xfId="7670" xr:uid="{425E44BB-DDF2-422A-AD3D-F31DBA987192}"/>
    <cellStyle name="Comma 7 4 3 4 3" xfId="11609" xr:uid="{3AF83F53-9940-485C-85CE-F3B24BCAA7E3}"/>
    <cellStyle name="Comma 7 4 3 5" xfId="5710" xr:uid="{B4DD5104-A8E0-4BB4-A477-D96D7AB7459A}"/>
    <cellStyle name="Comma 7 4 3 6" xfId="9649" xr:uid="{E52B3425-AEE9-4CC1-AD62-89DA4C0D738C}"/>
    <cellStyle name="Comma 7 4 4" xfId="1488" xr:uid="{00000000-0005-0000-0000-0000B00E0000}"/>
    <cellStyle name="Comma 7 4 4 2" xfId="3732" xr:uid="{00000000-0005-0000-0000-0000B10E0000}"/>
    <cellStyle name="Comma 7 4 4 2 2" xfId="7874" xr:uid="{DB033781-D702-40AB-BFF1-8B563844C91E}"/>
    <cellStyle name="Comma 7 4 4 2 3" xfId="11813" xr:uid="{76C24B80-0559-469B-8F91-F949D9489071}"/>
    <cellStyle name="Comma 7 4 4 3" xfId="5914" xr:uid="{01AA6C1A-AEE9-489E-B631-CA206D4EB933}"/>
    <cellStyle name="Comma 7 4 4 4" xfId="9853" xr:uid="{56D155A7-CBF1-4D24-A312-73B4961BE226}"/>
    <cellStyle name="Comma 7 4 5" xfId="2274" xr:uid="{00000000-0005-0000-0000-0000B20E0000}"/>
    <cellStyle name="Comma 7 4 5 2" xfId="4518" xr:uid="{00000000-0005-0000-0000-0000B30E0000}"/>
    <cellStyle name="Comma 7 4 5 2 2" xfId="8527" xr:uid="{62877818-EB18-472A-901C-437CF448FCAF}"/>
    <cellStyle name="Comma 7 4 5 2 3" xfId="12466" xr:uid="{302D9B83-B3F7-4E14-B1CA-68E1ACE2D973}"/>
    <cellStyle name="Comma 7 4 5 3" xfId="6567" xr:uid="{2DBC18F9-D024-4D27-AA98-6CF9ED20BBE8}"/>
    <cellStyle name="Comma 7 4 5 4" xfId="10506" xr:uid="{474FF03D-B6D5-44B4-BED4-5195CE4B4BD1}"/>
    <cellStyle name="Comma 7 4 6" xfId="2998" xr:uid="{00000000-0005-0000-0000-0000B40E0000}"/>
    <cellStyle name="Comma 7 4 6 2" xfId="7220" xr:uid="{CD5D5522-1DBB-4640-9BCD-602E52030F7F}"/>
    <cellStyle name="Comma 7 4 6 3" xfId="11159" xr:uid="{91D91DC4-DF82-4DF2-8C8F-45D45FE67E9D}"/>
    <cellStyle name="Comma 7 4 7" xfId="5261" xr:uid="{EAE64AF1-88A3-4A1B-9F6E-B4DAB24BA64A}"/>
    <cellStyle name="Comma 7 4 8" xfId="9200" xr:uid="{3E72DAA8-9FC0-47F9-A054-3E89FD774C2A}"/>
    <cellStyle name="Comma 7 5" xfId="211" xr:uid="{00000000-0005-0000-0000-0000B50E0000}"/>
    <cellStyle name="Comma 7 5 2" xfId="1021" xr:uid="{00000000-0005-0000-0000-0000B60E0000}"/>
    <cellStyle name="Comma 7 5 2 2" xfId="1809" xr:uid="{00000000-0005-0000-0000-0000B70E0000}"/>
    <cellStyle name="Comma 7 5 2 2 2" xfId="4053" xr:uid="{00000000-0005-0000-0000-0000B80E0000}"/>
    <cellStyle name="Comma 7 5 2 2 2 2" xfId="8080" xr:uid="{5841AAB3-52C4-417E-86AD-531043A9DEC2}"/>
    <cellStyle name="Comma 7 5 2 2 2 3" xfId="12019" xr:uid="{CF495264-399C-4BDA-8D7C-E9ADF00AF70F}"/>
    <cellStyle name="Comma 7 5 2 2 3" xfId="6120" xr:uid="{7A8D795C-247F-4070-A78C-A99347AF1CC2}"/>
    <cellStyle name="Comma 7 5 2 2 4" xfId="10059" xr:uid="{180791E2-49BC-4F05-A0B8-A6BB2BFF9D45}"/>
    <cellStyle name="Comma 7 5 2 3" xfId="2533" xr:uid="{00000000-0005-0000-0000-0000B90E0000}"/>
    <cellStyle name="Comma 7 5 2 3 2" xfId="4777" xr:uid="{00000000-0005-0000-0000-0000BA0E0000}"/>
    <cellStyle name="Comma 7 5 2 3 2 2" xfId="8733" xr:uid="{0874F338-77D4-4CC4-A3D4-468959E07374}"/>
    <cellStyle name="Comma 7 5 2 3 2 3" xfId="12672" xr:uid="{40B6F532-65F6-4F4C-94EC-0224D0687CEF}"/>
    <cellStyle name="Comma 7 5 2 3 3" xfId="6773" xr:uid="{337EFC50-7E65-4CE4-A867-C437FDE5E135}"/>
    <cellStyle name="Comma 7 5 2 3 4" xfId="10712" xr:uid="{9D594371-01E6-4A6B-844B-52A288AA1916}"/>
    <cellStyle name="Comma 7 5 2 4" xfId="3267" xr:uid="{00000000-0005-0000-0000-0000BB0E0000}"/>
    <cellStyle name="Comma 7 5 2 4 2" xfId="7427" xr:uid="{9CEC9E97-020F-4914-95CF-77331E5E3D4A}"/>
    <cellStyle name="Comma 7 5 2 4 3" xfId="11366" xr:uid="{48A85421-2E1A-43D9-9575-99951AEA6B3F}"/>
    <cellStyle name="Comma 7 5 2 5" xfId="5467" xr:uid="{1CD9CEB6-E7D7-47F0-A049-DF542834828A}"/>
    <cellStyle name="Comma 7 5 2 6" xfId="9406" xr:uid="{623ADCCC-28FF-409C-84C8-5CE6EFE332B2}"/>
    <cellStyle name="Comma 7 5 3" xfId="1274" xr:uid="{00000000-0005-0000-0000-0000BC0E0000}"/>
    <cellStyle name="Comma 7 5 3 2" xfId="2061" xr:uid="{00000000-0005-0000-0000-0000BD0E0000}"/>
    <cellStyle name="Comma 7 5 3 2 2" xfId="4305" xr:uid="{00000000-0005-0000-0000-0000BE0E0000}"/>
    <cellStyle name="Comma 7 5 3 2 2 2" xfId="8324" xr:uid="{38BA139C-28E1-48D4-87A0-BF82DCB88B1E}"/>
    <cellStyle name="Comma 7 5 3 2 2 3" xfId="12263" xr:uid="{167541C2-275B-4437-ABB8-54D8CDDBDD8E}"/>
    <cellStyle name="Comma 7 5 3 2 3" xfId="6364" xr:uid="{2708D662-96C8-4409-B1A6-4AEEE463E810}"/>
    <cellStyle name="Comma 7 5 3 2 4" xfId="10303" xr:uid="{EACBB242-D782-4365-83C0-17C0014529F0}"/>
    <cellStyle name="Comma 7 5 3 3" xfId="2785" xr:uid="{00000000-0005-0000-0000-0000BF0E0000}"/>
    <cellStyle name="Comma 7 5 3 3 2" xfId="5029" xr:uid="{00000000-0005-0000-0000-0000C00E0000}"/>
    <cellStyle name="Comma 7 5 3 3 2 2" xfId="8977" xr:uid="{98625C1F-72AF-4531-9EDA-D818ADD4F93A}"/>
    <cellStyle name="Comma 7 5 3 3 2 3" xfId="12916" xr:uid="{8C43005A-7E74-4B6D-B559-CF547425B6D1}"/>
    <cellStyle name="Comma 7 5 3 3 3" xfId="7017" xr:uid="{6B8BFD22-C2A3-40B7-9A09-68870E940835}"/>
    <cellStyle name="Comma 7 5 3 3 4" xfId="10956" xr:uid="{2D278B9A-D87C-43D6-B22A-3099D1B2110D}"/>
    <cellStyle name="Comma 7 5 3 4" xfId="3519" xr:uid="{00000000-0005-0000-0000-0000C10E0000}"/>
    <cellStyle name="Comma 7 5 3 4 2" xfId="7671" xr:uid="{9235314D-F703-47E8-B11A-02E4927E95CF}"/>
    <cellStyle name="Comma 7 5 3 4 3" xfId="11610" xr:uid="{95115374-63C3-4DBA-8E96-A1DEBCB74A24}"/>
    <cellStyle name="Comma 7 5 3 5" xfId="5711" xr:uid="{D82764C9-5380-4076-9A4E-6C3BD82303C0}"/>
    <cellStyle name="Comma 7 5 3 6" xfId="9650" xr:uid="{CADBCE2C-257A-4AF4-9C0A-8D86E59A4085}"/>
    <cellStyle name="Comma 7 5 4" xfId="1489" xr:uid="{00000000-0005-0000-0000-0000C20E0000}"/>
    <cellStyle name="Comma 7 5 4 2" xfId="3733" xr:uid="{00000000-0005-0000-0000-0000C30E0000}"/>
    <cellStyle name="Comma 7 5 4 2 2" xfId="7875" xr:uid="{0B919591-2E16-4825-A139-62F286C98D17}"/>
    <cellStyle name="Comma 7 5 4 2 3" xfId="11814" xr:uid="{89DCBF09-C845-4538-8E61-505283A7A05A}"/>
    <cellStyle name="Comma 7 5 4 3" xfId="5915" xr:uid="{1DAF8A16-974F-42C2-BB11-ED858DC3CD0A}"/>
    <cellStyle name="Comma 7 5 4 4" xfId="9854" xr:uid="{6BF92D69-46D4-4776-ADEA-014A9342A715}"/>
    <cellStyle name="Comma 7 5 5" xfId="2275" xr:uid="{00000000-0005-0000-0000-0000C40E0000}"/>
    <cellStyle name="Comma 7 5 5 2" xfId="4519" xr:uid="{00000000-0005-0000-0000-0000C50E0000}"/>
    <cellStyle name="Comma 7 5 5 2 2" xfId="8528" xr:uid="{54116083-A720-4BEF-B8D5-70BADC159849}"/>
    <cellStyle name="Comma 7 5 5 2 3" xfId="12467" xr:uid="{001745AE-F957-4E7D-934B-EBFE74F0BDF4}"/>
    <cellStyle name="Comma 7 5 5 3" xfId="6568" xr:uid="{3FE17576-6F22-4F72-9356-06874DC86373}"/>
    <cellStyle name="Comma 7 5 5 4" xfId="10507" xr:uid="{672D0901-A7D5-4159-9201-883FA88B8278}"/>
    <cellStyle name="Comma 7 5 6" xfId="2999" xr:uid="{00000000-0005-0000-0000-0000C60E0000}"/>
    <cellStyle name="Comma 7 5 6 2" xfId="7221" xr:uid="{35237D9F-62D8-434B-92C5-45D4F6C2E3EE}"/>
    <cellStyle name="Comma 7 5 6 3" xfId="11160" xr:uid="{8C2EBA0B-A630-4A55-9812-9CC38EAD650A}"/>
    <cellStyle name="Comma 7 5 7" xfId="5262" xr:uid="{FCE517F0-42EB-47AD-9080-CC91BF5FA837}"/>
    <cellStyle name="Comma 7 5 8" xfId="9201" xr:uid="{61EF014F-4D0E-422B-9282-5BA588C8411A}"/>
    <cellStyle name="Comma 7 6" xfId="212" xr:uid="{00000000-0005-0000-0000-0000C70E0000}"/>
    <cellStyle name="Comma 7 6 2" xfId="1022" xr:uid="{00000000-0005-0000-0000-0000C80E0000}"/>
    <cellStyle name="Comma 7 6 2 2" xfId="1810" xr:uid="{00000000-0005-0000-0000-0000C90E0000}"/>
    <cellStyle name="Comma 7 6 2 2 2" xfId="4054" xr:uid="{00000000-0005-0000-0000-0000CA0E0000}"/>
    <cellStyle name="Comma 7 6 2 2 2 2" xfId="8081" xr:uid="{AA449F3B-07C7-4F72-8575-DD10C151C2CD}"/>
    <cellStyle name="Comma 7 6 2 2 2 3" xfId="12020" xr:uid="{6830E5EF-6534-4E1A-8F42-536E73EDEA21}"/>
    <cellStyle name="Comma 7 6 2 2 3" xfId="6121" xr:uid="{F4C6983C-2A48-4026-9276-00C6D7F89D54}"/>
    <cellStyle name="Comma 7 6 2 2 4" xfId="10060" xr:uid="{2D6AE786-56D9-408F-84D3-AB50CF30767B}"/>
    <cellStyle name="Comma 7 6 2 3" xfId="2534" xr:uid="{00000000-0005-0000-0000-0000CB0E0000}"/>
    <cellStyle name="Comma 7 6 2 3 2" xfId="4778" xr:uid="{00000000-0005-0000-0000-0000CC0E0000}"/>
    <cellStyle name="Comma 7 6 2 3 2 2" xfId="8734" xr:uid="{D430FF65-870D-4EFA-8424-6413F2DCB21E}"/>
    <cellStyle name="Comma 7 6 2 3 2 3" xfId="12673" xr:uid="{A010A8D1-5B20-47C9-A228-F67EF2A51646}"/>
    <cellStyle name="Comma 7 6 2 3 3" xfId="6774" xr:uid="{F204B8C5-5E88-4B53-B55E-94AFFC8FAA11}"/>
    <cellStyle name="Comma 7 6 2 3 4" xfId="10713" xr:uid="{EF65D751-C38C-49F0-A092-9C37412C76E7}"/>
    <cellStyle name="Comma 7 6 2 4" xfId="3268" xr:uid="{00000000-0005-0000-0000-0000CD0E0000}"/>
    <cellStyle name="Comma 7 6 2 4 2" xfId="7428" xr:uid="{B9798C44-3204-41CA-BF37-20A22767D1DB}"/>
    <cellStyle name="Comma 7 6 2 4 3" xfId="11367" xr:uid="{B784B9BE-5D2C-4926-8C80-DBC739C9F497}"/>
    <cellStyle name="Comma 7 6 2 5" xfId="5468" xr:uid="{C1EC89A2-FB7E-4417-8787-96F974E85EBA}"/>
    <cellStyle name="Comma 7 6 2 6" xfId="9407" xr:uid="{C9B7D41A-859B-4159-A3E6-8CA350B43829}"/>
    <cellStyle name="Comma 7 6 3" xfId="1275" xr:uid="{00000000-0005-0000-0000-0000CE0E0000}"/>
    <cellStyle name="Comma 7 6 3 2" xfId="2062" xr:uid="{00000000-0005-0000-0000-0000CF0E0000}"/>
    <cellStyle name="Comma 7 6 3 2 2" xfId="4306" xr:uid="{00000000-0005-0000-0000-0000D00E0000}"/>
    <cellStyle name="Comma 7 6 3 2 2 2" xfId="8325" xr:uid="{473AE531-5EF7-412F-A4B5-43249523A9F9}"/>
    <cellStyle name="Comma 7 6 3 2 2 3" xfId="12264" xr:uid="{56278FCF-B7F8-4890-A22B-8A6AB35B2314}"/>
    <cellStyle name="Comma 7 6 3 2 3" xfId="6365" xr:uid="{1D9A187F-FAC0-42EF-AC3B-4A839FFA92AB}"/>
    <cellStyle name="Comma 7 6 3 2 4" xfId="10304" xr:uid="{82850675-FB72-434A-9E22-745B531E0A37}"/>
    <cellStyle name="Comma 7 6 3 3" xfId="2786" xr:uid="{00000000-0005-0000-0000-0000D10E0000}"/>
    <cellStyle name="Comma 7 6 3 3 2" xfId="5030" xr:uid="{00000000-0005-0000-0000-0000D20E0000}"/>
    <cellStyle name="Comma 7 6 3 3 2 2" xfId="8978" xr:uid="{A519C89C-19BD-4895-9974-79C09406C432}"/>
    <cellStyle name="Comma 7 6 3 3 2 3" xfId="12917" xr:uid="{D3806801-7964-4433-854A-DC8A9D971E78}"/>
    <cellStyle name="Comma 7 6 3 3 3" xfId="7018" xr:uid="{BB4203DB-967A-4561-8C6C-E040AD2A1C73}"/>
    <cellStyle name="Comma 7 6 3 3 4" xfId="10957" xr:uid="{A8F1B4F9-A636-4CBA-986D-58540C942140}"/>
    <cellStyle name="Comma 7 6 3 4" xfId="3520" xr:uid="{00000000-0005-0000-0000-0000D30E0000}"/>
    <cellStyle name="Comma 7 6 3 4 2" xfId="7672" xr:uid="{50E4792A-2138-437C-85EF-9562A849F51A}"/>
    <cellStyle name="Comma 7 6 3 4 3" xfId="11611" xr:uid="{E0405450-E0AA-4C0C-BD9F-7506923C4B81}"/>
    <cellStyle name="Comma 7 6 3 5" xfId="5712" xr:uid="{1145772E-0EED-4C3D-BB73-F2D79EB971BC}"/>
    <cellStyle name="Comma 7 6 3 6" xfId="9651" xr:uid="{7822AF46-617E-46C1-AA79-FF089DBB21AF}"/>
    <cellStyle name="Comma 7 6 4" xfId="1490" xr:uid="{00000000-0005-0000-0000-0000D40E0000}"/>
    <cellStyle name="Comma 7 6 4 2" xfId="3734" xr:uid="{00000000-0005-0000-0000-0000D50E0000}"/>
    <cellStyle name="Comma 7 6 4 2 2" xfId="7876" xr:uid="{D946473D-06C6-428B-8885-E1F2A5CA6117}"/>
    <cellStyle name="Comma 7 6 4 2 3" xfId="11815" xr:uid="{4BC003C4-93FC-4431-B155-EE37A47303B4}"/>
    <cellStyle name="Comma 7 6 4 3" xfId="5916" xr:uid="{F309BF64-4AFB-488B-AC70-F9A9D2003619}"/>
    <cellStyle name="Comma 7 6 4 4" xfId="9855" xr:uid="{65FBD2A0-809A-4B06-965C-8C19A8091CEF}"/>
    <cellStyle name="Comma 7 6 5" xfId="2276" xr:uid="{00000000-0005-0000-0000-0000D60E0000}"/>
    <cellStyle name="Comma 7 6 5 2" xfId="4520" xr:uid="{00000000-0005-0000-0000-0000D70E0000}"/>
    <cellStyle name="Comma 7 6 5 2 2" xfId="8529" xr:uid="{FCE205B1-E48D-48D2-AF5B-528690B1A008}"/>
    <cellStyle name="Comma 7 6 5 2 3" xfId="12468" xr:uid="{0AFC5B3F-B3AC-4712-92B4-3557226C8DEB}"/>
    <cellStyle name="Comma 7 6 5 3" xfId="6569" xr:uid="{9A177141-5268-41CB-AC98-64F36F4FBE2F}"/>
    <cellStyle name="Comma 7 6 5 4" xfId="10508" xr:uid="{A1AC2D4F-6276-4B42-8C73-7B6E015A1A8B}"/>
    <cellStyle name="Comma 7 6 6" xfId="3000" xr:uid="{00000000-0005-0000-0000-0000D80E0000}"/>
    <cellStyle name="Comma 7 6 6 2" xfId="7222" xr:uid="{6A20DF66-A61E-409F-9C1D-DE90ABCF268E}"/>
    <cellStyle name="Comma 7 6 6 3" xfId="11161" xr:uid="{77EBC5EE-88F7-4582-B390-ACC24F9B80E2}"/>
    <cellStyle name="Comma 7 6 7" xfId="5263" xr:uid="{BD580B6F-0AF5-4DDF-8BFD-9DBAC985F027}"/>
    <cellStyle name="Comma 7 6 8" xfId="9202" xr:uid="{26D8BCBE-2DB8-4F38-87F3-1B57FC23C63A}"/>
    <cellStyle name="Comma 7 7" xfId="213" xr:uid="{00000000-0005-0000-0000-0000D90E0000}"/>
    <cellStyle name="Comma 7 7 2" xfId="1023" xr:uid="{00000000-0005-0000-0000-0000DA0E0000}"/>
    <cellStyle name="Comma 7 7 2 2" xfId="1811" xr:uid="{00000000-0005-0000-0000-0000DB0E0000}"/>
    <cellStyle name="Comma 7 7 2 2 2" xfId="4055" xr:uid="{00000000-0005-0000-0000-0000DC0E0000}"/>
    <cellStyle name="Comma 7 7 2 2 2 2" xfId="8082" xr:uid="{C955E5B6-1728-4DD9-936D-7714F5259A21}"/>
    <cellStyle name="Comma 7 7 2 2 2 3" xfId="12021" xr:uid="{BE4A67A5-0D06-4C94-8A7E-D1E6C50CBBCC}"/>
    <cellStyle name="Comma 7 7 2 2 3" xfId="6122" xr:uid="{E2786043-8BD8-42A7-8613-464ACA5F745F}"/>
    <cellStyle name="Comma 7 7 2 2 4" xfId="10061" xr:uid="{7A551D4D-A4EC-4780-AA4A-69D74B48CF50}"/>
    <cellStyle name="Comma 7 7 2 3" xfId="2535" xr:uid="{00000000-0005-0000-0000-0000DD0E0000}"/>
    <cellStyle name="Comma 7 7 2 3 2" xfId="4779" xr:uid="{00000000-0005-0000-0000-0000DE0E0000}"/>
    <cellStyle name="Comma 7 7 2 3 2 2" xfId="8735" xr:uid="{D0370274-FAC5-4A2E-9D9C-2AC9AF98174A}"/>
    <cellStyle name="Comma 7 7 2 3 2 3" xfId="12674" xr:uid="{2D5E05DB-33C4-4188-86BF-0BB2323E262B}"/>
    <cellStyle name="Comma 7 7 2 3 3" xfId="6775" xr:uid="{F9D79ABD-8DE6-4FA0-8DD3-5704B50413D0}"/>
    <cellStyle name="Comma 7 7 2 3 4" xfId="10714" xr:uid="{7E56ED11-E1CB-4DE6-ABA0-08FFAF0276A2}"/>
    <cellStyle name="Comma 7 7 2 4" xfId="3269" xr:uid="{00000000-0005-0000-0000-0000DF0E0000}"/>
    <cellStyle name="Comma 7 7 2 4 2" xfId="7429" xr:uid="{5552FEEB-22AE-4C3F-A84A-7B841098774A}"/>
    <cellStyle name="Comma 7 7 2 4 3" xfId="11368" xr:uid="{739CA9E4-0281-4845-A67D-D6F79A16E0EA}"/>
    <cellStyle name="Comma 7 7 2 5" xfId="5469" xr:uid="{FFD72649-61D7-44E5-9E3F-54556AFBA105}"/>
    <cellStyle name="Comma 7 7 2 6" xfId="9408" xr:uid="{87666FEE-0E85-49BE-B566-169AD3665384}"/>
    <cellStyle name="Comma 7 7 3" xfId="1276" xr:uid="{00000000-0005-0000-0000-0000E00E0000}"/>
    <cellStyle name="Comma 7 7 3 2" xfId="2063" xr:uid="{00000000-0005-0000-0000-0000E10E0000}"/>
    <cellStyle name="Comma 7 7 3 2 2" xfId="4307" xr:uid="{00000000-0005-0000-0000-0000E20E0000}"/>
    <cellStyle name="Comma 7 7 3 2 2 2" xfId="8326" xr:uid="{2365CF0F-4536-42E8-81FB-6AC2D61554FD}"/>
    <cellStyle name="Comma 7 7 3 2 2 3" xfId="12265" xr:uid="{ACE57457-82B9-4D02-B3C3-37A124A1B0B2}"/>
    <cellStyle name="Comma 7 7 3 2 3" xfId="6366" xr:uid="{999AE888-EE22-48D7-BBE7-62DAE9A4EC13}"/>
    <cellStyle name="Comma 7 7 3 2 4" xfId="10305" xr:uid="{2C48FACC-3C1B-4D49-9A86-E9AA6B8F5AC1}"/>
    <cellStyle name="Comma 7 7 3 3" xfId="2787" xr:uid="{00000000-0005-0000-0000-0000E30E0000}"/>
    <cellStyle name="Comma 7 7 3 3 2" xfId="5031" xr:uid="{00000000-0005-0000-0000-0000E40E0000}"/>
    <cellStyle name="Comma 7 7 3 3 2 2" xfId="8979" xr:uid="{8D3244B9-119B-4607-A6EB-356FCAFC13A1}"/>
    <cellStyle name="Comma 7 7 3 3 2 3" xfId="12918" xr:uid="{7EB9A760-FAF8-4D7D-A692-2E647999F8C5}"/>
    <cellStyle name="Comma 7 7 3 3 3" xfId="7019" xr:uid="{46CFF0D8-1C1F-41EB-955F-E973F03BE201}"/>
    <cellStyle name="Comma 7 7 3 3 4" xfId="10958" xr:uid="{16F2F0F1-01E2-41CF-B1E9-AB7A853C88F3}"/>
    <cellStyle name="Comma 7 7 3 4" xfId="3521" xr:uid="{00000000-0005-0000-0000-0000E50E0000}"/>
    <cellStyle name="Comma 7 7 3 4 2" xfId="7673" xr:uid="{E1D5AC29-A386-4F76-891A-1356333BA092}"/>
    <cellStyle name="Comma 7 7 3 4 3" xfId="11612" xr:uid="{8E185AF6-3442-471B-A9B8-53E266A8D518}"/>
    <cellStyle name="Comma 7 7 3 5" xfId="5713" xr:uid="{39AEACAE-8334-45AF-A0BE-1C41F9A8347F}"/>
    <cellStyle name="Comma 7 7 3 6" xfId="9652" xr:uid="{752740D6-33BA-4600-B328-097F5AEA18BA}"/>
    <cellStyle name="Comma 7 7 4" xfId="1491" xr:uid="{00000000-0005-0000-0000-0000E60E0000}"/>
    <cellStyle name="Comma 7 7 4 2" xfId="3735" xr:uid="{00000000-0005-0000-0000-0000E70E0000}"/>
    <cellStyle name="Comma 7 7 4 2 2" xfId="7877" xr:uid="{4D3CC4C1-B87F-4420-A2DA-A2AEE827B6C9}"/>
    <cellStyle name="Comma 7 7 4 2 3" xfId="11816" xr:uid="{4C2DC254-8EDB-462D-93B2-EFEC158451E3}"/>
    <cellStyle name="Comma 7 7 4 3" xfId="5917" xr:uid="{C83367B6-F53B-4716-A531-E5391C6E2FA5}"/>
    <cellStyle name="Comma 7 7 4 4" xfId="9856" xr:uid="{F3E15D98-5C07-42EE-8944-550BD676BBA0}"/>
    <cellStyle name="Comma 7 7 5" xfId="2277" xr:uid="{00000000-0005-0000-0000-0000E80E0000}"/>
    <cellStyle name="Comma 7 7 5 2" xfId="4521" xr:uid="{00000000-0005-0000-0000-0000E90E0000}"/>
    <cellStyle name="Comma 7 7 5 2 2" xfId="8530" xr:uid="{DBA24CF6-D228-483A-904B-CE3F5290B7D2}"/>
    <cellStyle name="Comma 7 7 5 2 3" xfId="12469" xr:uid="{5871FAD1-AADD-44C9-888E-C2B56FF32813}"/>
    <cellStyle name="Comma 7 7 5 3" xfId="6570" xr:uid="{99F818FD-3A26-4C8B-A39D-3A754AC6EC9E}"/>
    <cellStyle name="Comma 7 7 5 4" xfId="10509" xr:uid="{4B4558CF-BF42-4C80-9AD9-F77C0E0FBA80}"/>
    <cellStyle name="Comma 7 7 6" xfId="3001" xr:uid="{00000000-0005-0000-0000-0000EA0E0000}"/>
    <cellStyle name="Comma 7 7 6 2" xfId="7223" xr:uid="{536BD471-3AFA-4C73-AA92-59DB92D636C7}"/>
    <cellStyle name="Comma 7 7 6 3" xfId="11162" xr:uid="{750D7A0E-9A19-41AC-95EF-B992753DD557}"/>
    <cellStyle name="Comma 7 7 7" xfId="5264" xr:uid="{E22CFC97-73F7-41CE-8859-983016EE9D2A}"/>
    <cellStyle name="Comma 7 7 8" xfId="9203" xr:uid="{4C1006E5-EA1B-4188-BF10-301F8A6A2D4C}"/>
    <cellStyle name="Comma 7 8" xfId="214" xr:uid="{00000000-0005-0000-0000-0000EB0E0000}"/>
    <cellStyle name="Comma 7 8 2" xfId="1024" xr:uid="{00000000-0005-0000-0000-0000EC0E0000}"/>
    <cellStyle name="Comma 7 8 2 2" xfId="1812" xr:uid="{00000000-0005-0000-0000-0000ED0E0000}"/>
    <cellStyle name="Comma 7 8 2 2 2" xfId="4056" xr:uid="{00000000-0005-0000-0000-0000EE0E0000}"/>
    <cellStyle name="Comma 7 8 2 2 2 2" xfId="8083" xr:uid="{6CD1C18E-816D-4FAD-87C2-B51A695529EC}"/>
    <cellStyle name="Comma 7 8 2 2 2 3" xfId="12022" xr:uid="{5112AF9C-ACF6-4F6C-99C8-F37C85DBF5DE}"/>
    <cellStyle name="Comma 7 8 2 2 3" xfId="6123" xr:uid="{3E8C39D6-3312-4867-895B-0D344F4E97ED}"/>
    <cellStyle name="Comma 7 8 2 2 4" xfId="10062" xr:uid="{1B8CC3F6-63CD-45C7-805B-BA3AD24A59CC}"/>
    <cellStyle name="Comma 7 8 2 3" xfId="2536" xr:uid="{00000000-0005-0000-0000-0000EF0E0000}"/>
    <cellStyle name="Comma 7 8 2 3 2" xfId="4780" xr:uid="{00000000-0005-0000-0000-0000F00E0000}"/>
    <cellStyle name="Comma 7 8 2 3 2 2" xfId="8736" xr:uid="{C83D428B-6F0F-48C4-8E8E-539343716D08}"/>
    <cellStyle name="Comma 7 8 2 3 2 3" xfId="12675" xr:uid="{B9A4A73A-E735-47EF-9F13-24E77E2BE2B7}"/>
    <cellStyle name="Comma 7 8 2 3 3" xfId="6776" xr:uid="{DC125B25-A0E3-4AA0-91D5-BF13B5417557}"/>
    <cellStyle name="Comma 7 8 2 3 4" xfId="10715" xr:uid="{75402633-F99D-4B92-B879-3047677A6BD2}"/>
    <cellStyle name="Comma 7 8 2 4" xfId="3270" xr:uid="{00000000-0005-0000-0000-0000F10E0000}"/>
    <cellStyle name="Comma 7 8 2 4 2" xfId="7430" xr:uid="{420E0163-0EC7-4E2A-B7A0-9B40E64DC4E0}"/>
    <cellStyle name="Comma 7 8 2 4 3" xfId="11369" xr:uid="{7E760745-1B89-41C8-9B7B-AB4E189D5073}"/>
    <cellStyle name="Comma 7 8 2 5" xfId="5470" xr:uid="{3EC26136-3706-4439-A206-E1318F12CF35}"/>
    <cellStyle name="Comma 7 8 2 6" xfId="9409" xr:uid="{BEC85F68-2CCA-4ACF-A6FC-9F344DFD7389}"/>
    <cellStyle name="Comma 7 8 3" xfId="1277" xr:uid="{00000000-0005-0000-0000-0000F20E0000}"/>
    <cellStyle name="Comma 7 8 3 2" xfId="2064" xr:uid="{00000000-0005-0000-0000-0000F30E0000}"/>
    <cellStyle name="Comma 7 8 3 2 2" xfId="4308" xr:uid="{00000000-0005-0000-0000-0000F40E0000}"/>
    <cellStyle name="Comma 7 8 3 2 2 2" xfId="8327" xr:uid="{41FE5928-AF10-4CBC-B91F-DE362F510D6C}"/>
    <cellStyle name="Comma 7 8 3 2 2 3" xfId="12266" xr:uid="{72E3E856-038E-4306-8E55-8124A392BE62}"/>
    <cellStyle name="Comma 7 8 3 2 3" xfId="6367" xr:uid="{5D796EF3-95C9-4D22-AF66-CCEAAE00DEDB}"/>
    <cellStyle name="Comma 7 8 3 2 4" xfId="10306" xr:uid="{4583D117-4328-4D73-BEDD-6B3F3198D1DA}"/>
    <cellStyle name="Comma 7 8 3 3" xfId="2788" xr:uid="{00000000-0005-0000-0000-0000F50E0000}"/>
    <cellStyle name="Comma 7 8 3 3 2" xfId="5032" xr:uid="{00000000-0005-0000-0000-0000F60E0000}"/>
    <cellStyle name="Comma 7 8 3 3 2 2" xfId="8980" xr:uid="{CEAFB7DC-1873-44CF-AB2D-9332AE94FD88}"/>
    <cellStyle name="Comma 7 8 3 3 2 3" xfId="12919" xr:uid="{2303CF41-011F-4383-878A-0352B43CCA8A}"/>
    <cellStyle name="Comma 7 8 3 3 3" xfId="7020" xr:uid="{DDC5EF9C-54D4-400D-8E3F-4DB2864AE113}"/>
    <cellStyle name="Comma 7 8 3 3 4" xfId="10959" xr:uid="{65613160-8F85-4E7F-827D-7AAE36AFF9AE}"/>
    <cellStyle name="Comma 7 8 3 4" xfId="3522" xr:uid="{00000000-0005-0000-0000-0000F70E0000}"/>
    <cellStyle name="Comma 7 8 3 4 2" xfId="7674" xr:uid="{13306EAA-4AFF-4FCC-AE52-F5FCAE789679}"/>
    <cellStyle name="Comma 7 8 3 4 3" xfId="11613" xr:uid="{2DB901A1-D32C-431E-9B7B-586F857D78A6}"/>
    <cellStyle name="Comma 7 8 3 5" xfId="5714" xr:uid="{6E11C1A0-C0D9-4B1E-9ECD-0005EE2280A2}"/>
    <cellStyle name="Comma 7 8 3 6" xfId="9653" xr:uid="{FBF7CB15-6A20-4FF4-B751-9647E36E7DF2}"/>
    <cellStyle name="Comma 7 8 4" xfId="1492" xr:uid="{00000000-0005-0000-0000-0000F80E0000}"/>
    <cellStyle name="Comma 7 8 4 2" xfId="3736" xr:uid="{00000000-0005-0000-0000-0000F90E0000}"/>
    <cellStyle name="Comma 7 8 4 2 2" xfId="7878" xr:uid="{81A6A6F3-1B91-478C-9912-9160C9961C19}"/>
    <cellStyle name="Comma 7 8 4 2 3" xfId="11817" xr:uid="{376F6E8D-1EC4-4451-BB25-D3D1DBE0D579}"/>
    <cellStyle name="Comma 7 8 4 3" xfId="5918" xr:uid="{8E8A3EF3-D24D-41D0-91E2-33FF017AA480}"/>
    <cellStyle name="Comma 7 8 4 4" xfId="9857" xr:uid="{BAA9A50E-C7A6-45C2-8FEC-1C81BFBF1F74}"/>
    <cellStyle name="Comma 7 8 5" xfId="2278" xr:uid="{00000000-0005-0000-0000-0000FA0E0000}"/>
    <cellStyle name="Comma 7 8 5 2" xfId="4522" xr:uid="{00000000-0005-0000-0000-0000FB0E0000}"/>
    <cellStyle name="Comma 7 8 5 2 2" xfId="8531" xr:uid="{71B9269D-2985-4BA7-BCE3-6DE8E5853626}"/>
    <cellStyle name="Comma 7 8 5 2 3" xfId="12470" xr:uid="{1F54470C-3ADE-40C8-95BD-596B4B9DB2A6}"/>
    <cellStyle name="Comma 7 8 5 3" xfId="6571" xr:uid="{3EDC7637-19D1-4A73-9E6C-CA51687E3E29}"/>
    <cellStyle name="Comma 7 8 5 4" xfId="10510" xr:uid="{C3603A84-1E0C-4D53-BDC4-1FEF6E89D160}"/>
    <cellStyle name="Comma 7 8 6" xfId="3002" xr:uid="{00000000-0005-0000-0000-0000FC0E0000}"/>
    <cellStyle name="Comma 7 8 6 2" xfId="7224" xr:uid="{4A8062C5-4C74-425B-AC1A-591B8C4E16A9}"/>
    <cellStyle name="Comma 7 8 6 3" xfId="11163" xr:uid="{A518C931-42C8-43F3-8D71-48E2E865082E}"/>
    <cellStyle name="Comma 7 8 7" xfId="5265" xr:uid="{102D71CD-B20F-45E0-B3D6-D4EC35CE13AC}"/>
    <cellStyle name="Comma 7 8 8" xfId="9204" xr:uid="{BD033B34-616E-4D0A-81AB-E22987074489}"/>
    <cellStyle name="Comma 7 9" xfId="215" xr:uid="{00000000-0005-0000-0000-0000FD0E0000}"/>
    <cellStyle name="Comma 7 9 2" xfId="1025" xr:uid="{00000000-0005-0000-0000-0000FE0E0000}"/>
    <cellStyle name="Comma 7 9 2 2" xfId="1813" xr:uid="{00000000-0005-0000-0000-0000FF0E0000}"/>
    <cellStyle name="Comma 7 9 2 2 2" xfId="4057" xr:uid="{00000000-0005-0000-0000-0000000F0000}"/>
    <cellStyle name="Comma 7 9 2 2 2 2" xfId="8084" xr:uid="{5DFC164E-4D61-4DE0-A412-BA755B78F13E}"/>
    <cellStyle name="Comma 7 9 2 2 2 3" xfId="12023" xr:uid="{5852C637-61A4-45E3-B152-B4E3F5EEE2E3}"/>
    <cellStyle name="Comma 7 9 2 2 3" xfId="6124" xr:uid="{04939A5F-DDA0-489A-BAB3-EA6C3810CA01}"/>
    <cellStyle name="Comma 7 9 2 2 4" xfId="10063" xr:uid="{6035CD2F-DD01-4401-8A9A-94928ABDBB50}"/>
    <cellStyle name="Comma 7 9 2 3" xfId="2537" xr:uid="{00000000-0005-0000-0000-0000010F0000}"/>
    <cellStyle name="Comma 7 9 2 3 2" xfId="4781" xr:uid="{00000000-0005-0000-0000-0000020F0000}"/>
    <cellStyle name="Comma 7 9 2 3 2 2" xfId="8737" xr:uid="{E539BDF5-2FE8-47A8-A843-C6EB2D36D355}"/>
    <cellStyle name="Comma 7 9 2 3 2 3" xfId="12676" xr:uid="{F90DF1FD-ABF6-4BBF-9848-593A5AF1D6DB}"/>
    <cellStyle name="Comma 7 9 2 3 3" xfId="6777" xr:uid="{4CA06438-6787-4F97-9C96-F74B4133995D}"/>
    <cellStyle name="Comma 7 9 2 3 4" xfId="10716" xr:uid="{6BAAFB41-7B2D-4A12-813A-1FA4D46AD537}"/>
    <cellStyle name="Comma 7 9 2 4" xfId="3271" xr:uid="{00000000-0005-0000-0000-0000030F0000}"/>
    <cellStyle name="Comma 7 9 2 4 2" xfId="7431" xr:uid="{39DBB6E1-7499-40BA-9E7E-626B13740594}"/>
    <cellStyle name="Comma 7 9 2 4 3" xfId="11370" xr:uid="{778A71B7-8C5A-4582-9854-85CED4E46FD1}"/>
    <cellStyle name="Comma 7 9 2 5" xfId="5471" xr:uid="{50C9C7A7-B705-460D-9893-75283B85A5FC}"/>
    <cellStyle name="Comma 7 9 2 6" xfId="9410" xr:uid="{9E2872D4-085F-41EF-A390-9E8CFEFF1782}"/>
    <cellStyle name="Comma 7 9 3" xfId="1278" xr:uid="{00000000-0005-0000-0000-0000040F0000}"/>
    <cellStyle name="Comma 7 9 3 2" xfId="2065" xr:uid="{00000000-0005-0000-0000-0000050F0000}"/>
    <cellStyle name="Comma 7 9 3 2 2" xfId="4309" xr:uid="{00000000-0005-0000-0000-0000060F0000}"/>
    <cellStyle name="Comma 7 9 3 2 2 2" xfId="8328" xr:uid="{4CF2FF11-072F-4AC9-B000-CCE065BEDE85}"/>
    <cellStyle name="Comma 7 9 3 2 2 3" xfId="12267" xr:uid="{98C24A76-2917-4F05-B913-AE6121867F8D}"/>
    <cellStyle name="Comma 7 9 3 2 3" xfId="6368" xr:uid="{06240637-7C19-417F-BB7A-856813E49C5B}"/>
    <cellStyle name="Comma 7 9 3 2 4" xfId="10307" xr:uid="{C294F793-79E8-4165-BFA9-4999CF385959}"/>
    <cellStyle name="Comma 7 9 3 3" xfId="2789" xr:uid="{00000000-0005-0000-0000-0000070F0000}"/>
    <cellStyle name="Comma 7 9 3 3 2" xfId="5033" xr:uid="{00000000-0005-0000-0000-0000080F0000}"/>
    <cellStyle name="Comma 7 9 3 3 2 2" xfId="8981" xr:uid="{65F0CAD9-67DF-47B9-B887-CFE2FD4C6719}"/>
    <cellStyle name="Comma 7 9 3 3 2 3" xfId="12920" xr:uid="{2058FF07-5C1E-4D6F-8B58-51E068B76FF5}"/>
    <cellStyle name="Comma 7 9 3 3 3" xfId="7021" xr:uid="{910B3011-17FE-4F19-9F3C-6E59817B2BAA}"/>
    <cellStyle name="Comma 7 9 3 3 4" xfId="10960" xr:uid="{F8F99CC9-D7DA-47C9-9DC4-043766C1E614}"/>
    <cellStyle name="Comma 7 9 3 4" xfId="3523" xr:uid="{00000000-0005-0000-0000-0000090F0000}"/>
    <cellStyle name="Comma 7 9 3 4 2" xfId="7675" xr:uid="{4D16D0AC-4951-4CDA-8784-C11201283939}"/>
    <cellStyle name="Comma 7 9 3 4 3" xfId="11614" xr:uid="{89748A64-5230-4255-BF4F-A67610ED6BCA}"/>
    <cellStyle name="Comma 7 9 3 5" xfId="5715" xr:uid="{05C8AD71-B180-4189-B845-1E25DE7AD20A}"/>
    <cellStyle name="Comma 7 9 3 6" xfId="9654" xr:uid="{9AC51FBF-0298-435C-A558-F60F3E7A4A59}"/>
    <cellStyle name="Comma 7 9 4" xfId="1493" xr:uid="{00000000-0005-0000-0000-00000A0F0000}"/>
    <cellStyle name="Comma 7 9 4 2" xfId="3737" xr:uid="{00000000-0005-0000-0000-00000B0F0000}"/>
    <cellStyle name="Comma 7 9 4 2 2" xfId="7879" xr:uid="{F4C63199-C291-4374-86E8-FDE696AEFDC3}"/>
    <cellStyle name="Comma 7 9 4 2 3" xfId="11818" xr:uid="{6C99B861-87FD-4F1C-88D3-E5F6D0769B30}"/>
    <cellStyle name="Comma 7 9 4 3" xfId="5919" xr:uid="{35E9105B-8B9B-44FF-B005-F84C88B152EF}"/>
    <cellStyle name="Comma 7 9 4 4" xfId="9858" xr:uid="{3926A1A3-2817-4333-BCF2-74A76DC50110}"/>
    <cellStyle name="Comma 7 9 5" xfId="2279" xr:uid="{00000000-0005-0000-0000-00000C0F0000}"/>
    <cellStyle name="Comma 7 9 5 2" xfId="4523" xr:uid="{00000000-0005-0000-0000-00000D0F0000}"/>
    <cellStyle name="Comma 7 9 5 2 2" xfId="8532" xr:uid="{6DBD25E9-97F6-4A15-A043-4BE29DE442CD}"/>
    <cellStyle name="Comma 7 9 5 2 3" xfId="12471" xr:uid="{365F12B3-CFBE-443B-8F80-84D20FEC58D2}"/>
    <cellStyle name="Comma 7 9 5 3" xfId="6572" xr:uid="{CB9CA91F-5B00-46AC-8B88-9EAE1EA23560}"/>
    <cellStyle name="Comma 7 9 5 4" xfId="10511" xr:uid="{4902E3AE-4345-4B8C-8C7D-C086837C5B19}"/>
    <cellStyle name="Comma 7 9 6" xfId="3003" xr:uid="{00000000-0005-0000-0000-00000E0F0000}"/>
    <cellStyle name="Comma 7 9 6 2" xfId="7225" xr:uid="{49D9C652-827E-4518-A9CD-BDCF146C4036}"/>
    <cellStyle name="Comma 7 9 6 3" xfId="11164" xr:uid="{7E1EEF2B-3DB5-4CC0-BC60-39B96B86214E}"/>
    <cellStyle name="Comma 7 9 7" xfId="5266" xr:uid="{57F6C265-B0F8-4978-BD73-45AFD58C77E2}"/>
    <cellStyle name="Comma 7 9 8" xfId="9205" xr:uid="{1BFE8237-F4E3-4AD5-A01D-4FA41BD13FB2}"/>
    <cellStyle name="Comma 70" xfId="2106" xr:uid="{00000000-0005-0000-0000-00000F0F0000}"/>
    <cellStyle name="Comma 70 2" xfId="4350" xr:uid="{00000000-0005-0000-0000-0000100F0000}"/>
    <cellStyle name="Comma 70 2 2" xfId="8359" xr:uid="{D5DC1A48-A9A2-4DDF-95C9-932ED8551AB8}"/>
    <cellStyle name="Comma 70 2 3" xfId="12298" xr:uid="{63E7419F-F604-4AB2-BE80-982740AEC37E}"/>
    <cellStyle name="Comma 70 3" xfId="6399" xr:uid="{9E9E085E-EAB6-4951-9539-59C1DD5441B6}"/>
    <cellStyle name="Comma 70 4" xfId="10338" xr:uid="{DC5863E1-F4DB-4930-913D-92384611696A}"/>
    <cellStyle name="Comma 71" xfId="2830" xr:uid="{00000000-0005-0000-0000-0000110F0000}"/>
    <cellStyle name="Comma 71 2" xfId="7052" xr:uid="{26034A54-DBD0-405B-9104-D6B74BB42F09}"/>
    <cellStyle name="Comma 71 3" xfId="10991" xr:uid="{ED9C4592-A88F-4239-B7B0-FB8FE38FE23B}"/>
    <cellStyle name="Comma 72" xfId="3006" xr:uid="{00000000-0005-0000-0000-0000120F0000}"/>
    <cellStyle name="Comma 72 2" xfId="7228" xr:uid="{717E1A5F-F150-42CB-ABBB-EA4BDE102546}"/>
    <cellStyle name="Comma 72 3" xfId="11167" xr:uid="{E6FC80F5-1925-47AD-ABC5-C6A4B7D08D63}"/>
    <cellStyle name="Comma 73" xfId="5072" xr:uid="{00000000-0005-0000-0000-0000130F0000}"/>
    <cellStyle name="Comma 73 2" xfId="9012" xr:uid="{9F0DA43F-41BC-4C55-BA8F-36407DED0A13}"/>
    <cellStyle name="Comma 73 3" xfId="12951" xr:uid="{C4EFCEED-C944-4893-91B0-DA01D617AB51}"/>
    <cellStyle name="Comma 74" xfId="1" xr:uid="{00000000-0005-0000-0000-0000140F0000}"/>
    <cellStyle name="Comma 75" xfId="5093" xr:uid="{C099F0E5-5B15-4849-86C0-6EEFBAD91F43}"/>
    <cellStyle name="Comma 76" xfId="9032" xr:uid="{16D718F4-68AF-4810-8739-119C96698DAA}"/>
    <cellStyle name="Comma 8" xfId="216" xr:uid="{00000000-0005-0000-0000-0000150F0000}"/>
    <cellStyle name="Comma 8 2" xfId="217" xr:uid="{00000000-0005-0000-0000-0000160F0000}"/>
    <cellStyle name="Comma 8 2 2" xfId="1027" xr:uid="{00000000-0005-0000-0000-0000170F0000}"/>
    <cellStyle name="Comma 8 2 2 2" xfId="1815" xr:uid="{00000000-0005-0000-0000-0000180F0000}"/>
    <cellStyle name="Comma 8 2 2 2 2" xfId="4059" xr:uid="{00000000-0005-0000-0000-0000190F0000}"/>
    <cellStyle name="Comma 8 2 2 2 2 2" xfId="8086" xr:uid="{795B9F06-8C7E-45A9-886D-F8FD37F19D90}"/>
    <cellStyle name="Comma 8 2 2 2 2 3" xfId="12025" xr:uid="{59F8F424-1E27-49CE-B3FC-34E369EA61D3}"/>
    <cellStyle name="Comma 8 2 2 2 3" xfId="6126" xr:uid="{48A32AE4-E3D3-47A4-816A-7FE9A21BC40D}"/>
    <cellStyle name="Comma 8 2 2 2 4" xfId="10065" xr:uid="{91DECFDB-12F4-442A-880B-D7B9761ADC2A}"/>
    <cellStyle name="Comma 8 2 2 3" xfId="2539" xr:uid="{00000000-0005-0000-0000-00001A0F0000}"/>
    <cellStyle name="Comma 8 2 2 3 2" xfId="4783" xr:uid="{00000000-0005-0000-0000-00001B0F0000}"/>
    <cellStyle name="Comma 8 2 2 3 2 2" xfId="8739" xr:uid="{0D7A5344-B31B-497C-9E74-DF7ACB64CD12}"/>
    <cellStyle name="Comma 8 2 2 3 2 3" xfId="12678" xr:uid="{C32A157F-8BE1-461F-A052-EC0B9A666DCD}"/>
    <cellStyle name="Comma 8 2 2 3 3" xfId="6779" xr:uid="{221F7147-F331-462C-A61D-B289C57EFB60}"/>
    <cellStyle name="Comma 8 2 2 3 4" xfId="10718" xr:uid="{A10AE667-92EB-4911-B3D4-600211B40F86}"/>
    <cellStyle name="Comma 8 2 2 4" xfId="3273" xr:uid="{00000000-0005-0000-0000-00001C0F0000}"/>
    <cellStyle name="Comma 8 2 2 4 2" xfId="7433" xr:uid="{8AD54DD0-5DBF-43F1-A6A0-B443D732BAF5}"/>
    <cellStyle name="Comma 8 2 2 4 3" xfId="11372" xr:uid="{C8019965-0D66-417B-8415-78CF578A8566}"/>
    <cellStyle name="Comma 8 2 2 5" xfId="5473" xr:uid="{AA64E3CE-C6FE-421A-9377-1293AF821BCB}"/>
    <cellStyle name="Comma 8 2 2 6" xfId="9412" xr:uid="{19F5CC3A-3996-4750-BA35-6E9DDAD4388A}"/>
    <cellStyle name="Comma 8 2 3" xfId="1280" xr:uid="{00000000-0005-0000-0000-00001D0F0000}"/>
    <cellStyle name="Comma 8 2 3 2" xfId="2067" xr:uid="{00000000-0005-0000-0000-00001E0F0000}"/>
    <cellStyle name="Comma 8 2 3 2 2" xfId="4311" xr:uid="{00000000-0005-0000-0000-00001F0F0000}"/>
    <cellStyle name="Comma 8 2 3 2 2 2" xfId="8330" xr:uid="{4490EC88-85B1-4F2D-9951-9FCA5A42B05A}"/>
    <cellStyle name="Comma 8 2 3 2 2 3" xfId="12269" xr:uid="{ADC7F276-7C08-4FEA-B83F-AB118B0C46C7}"/>
    <cellStyle name="Comma 8 2 3 2 3" xfId="6370" xr:uid="{DFFF023D-700B-4573-8F24-244038D011D4}"/>
    <cellStyle name="Comma 8 2 3 2 4" xfId="10309" xr:uid="{ACF0E6B9-0AA8-4007-8EE5-EE57BC6D576A}"/>
    <cellStyle name="Comma 8 2 3 3" xfId="2791" xr:uid="{00000000-0005-0000-0000-0000200F0000}"/>
    <cellStyle name="Comma 8 2 3 3 2" xfId="5035" xr:uid="{00000000-0005-0000-0000-0000210F0000}"/>
    <cellStyle name="Comma 8 2 3 3 2 2" xfId="8983" xr:uid="{89FD18F1-EC4B-4A65-A958-010457B3F8DC}"/>
    <cellStyle name="Comma 8 2 3 3 2 3" xfId="12922" xr:uid="{351A9CBA-9324-4DC3-9ABD-509588260D8A}"/>
    <cellStyle name="Comma 8 2 3 3 3" xfId="7023" xr:uid="{95AA8BDC-F787-4D42-8988-4C2EE77A0C31}"/>
    <cellStyle name="Comma 8 2 3 3 4" xfId="10962" xr:uid="{A632D0EC-42B6-4D9B-9BDB-033C3344C7E0}"/>
    <cellStyle name="Comma 8 2 3 4" xfId="3525" xr:uid="{00000000-0005-0000-0000-0000220F0000}"/>
    <cellStyle name="Comma 8 2 3 4 2" xfId="7677" xr:uid="{759E4F14-1188-483B-9AC9-6EEE10EC35EB}"/>
    <cellStyle name="Comma 8 2 3 4 3" xfId="11616" xr:uid="{FCC9C7EC-216B-4A95-864C-6F5DCBA444A5}"/>
    <cellStyle name="Comma 8 2 3 5" xfId="5717" xr:uid="{138D458B-A58E-4185-AEED-20B3F4ABFA99}"/>
    <cellStyle name="Comma 8 2 3 6" xfId="9656" xr:uid="{15C52B0A-410E-4CD0-B518-D637F2F929E3}"/>
    <cellStyle name="Comma 8 2 4" xfId="1495" xr:uid="{00000000-0005-0000-0000-0000230F0000}"/>
    <cellStyle name="Comma 8 2 4 2" xfId="3739" xr:uid="{00000000-0005-0000-0000-0000240F0000}"/>
    <cellStyle name="Comma 8 2 4 2 2" xfId="7881" xr:uid="{C3730139-9744-4F04-A4B6-754F4D91B807}"/>
    <cellStyle name="Comma 8 2 4 2 3" xfId="11820" xr:uid="{E045C21C-C167-4CFB-97E7-ED06DA74751A}"/>
    <cellStyle name="Comma 8 2 4 3" xfId="5921" xr:uid="{1DB98467-0CEE-4FDA-B4B1-99A5F33BFE77}"/>
    <cellStyle name="Comma 8 2 4 4" xfId="9860" xr:uid="{C6A2BAAA-EADF-40C5-865F-0832E3C26D22}"/>
    <cellStyle name="Comma 8 2 5" xfId="2281" xr:uid="{00000000-0005-0000-0000-0000250F0000}"/>
    <cellStyle name="Comma 8 2 5 2" xfId="4525" xr:uid="{00000000-0005-0000-0000-0000260F0000}"/>
    <cellStyle name="Comma 8 2 5 2 2" xfId="8534" xr:uid="{A48FA5C5-2643-4A8C-9A21-F98701F20A23}"/>
    <cellStyle name="Comma 8 2 5 2 3" xfId="12473" xr:uid="{1DF78E14-90FD-4398-9715-D4ABCC27B7FD}"/>
    <cellStyle name="Comma 8 2 5 3" xfId="6574" xr:uid="{CB3A0007-42FF-487D-BB76-AA7605EB7953}"/>
    <cellStyle name="Comma 8 2 5 4" xfId="10513" xr:uid="{77ABD6D7-4872-401C-90D3-387B4A984CF0}"/>
    <cellStyle name="Comma 8 2 6" xfId="3005" xr:uid="{00000000-0005-0000-0000-0000270F0000}"/>
    <cellStyle name="Comma 8 2 6 2" xfId="7227" xr:uid="{A25DE1D2-58C7-4F6D-9822-A010955A1CA4}"/>
    <cellStyle name="Comma 8 2 6 3" xfId="11166" xr:uid="{E674CAB6-577B-499A-86CB-636A8618A0B1}"/>
    <cellStyle name="Comma 8 2 7" xfId="5268" xr:uid="{A176A4F8-5A62-4D91-8FF8-9F65EB44E021}"/>
    <cellStyle name="Comma 8 2 8" xfId="9207" xr:uid="{30B17903-6E73-4175-A0E1-48D926361FED}"/>
    <cellStyle name="Comma 8 3" xfId="1026" xr:uid="{00000000-0005-0000-0000-0000280F0000}"/>
    <cellStyle name="Comma 8 3 2" xfId="1814" xr:uid="{00000000-0005-0000-0000-0000290F0000}"/>
    <cellStyle name="Comma 8 3 2 2" xfId="4058" xr:uid="{00000000-0005-0000-0000-00002A0F0000}"/>
    <cellStyle name="Comma 8 3 2 2 2" xfId="8085" xr:uid="{97CB88FE-171F-4B3B-A5EC-2F9F4B574B7E}"/>
    <cellStyle name="Comma 8 3 2 2 3" xfId="12024" xr:uid="{95C7FF0C-3939-4C9B-8D3C-471000024974}"/>
    <cellStyle name="Comma 8 3 2 3" xfId="6125" xr:uid="{ABAB4C8C-B17F-457F-9F15-16717F910D79}"/>
    <cellStyle name="Comma 8 3 2 4" xfId="10064" xr:uid="{178C2613-73EE-448B-86D3-17FD0267EF2E}"/>
    <cellStyle name="Comma 8 3 3" xfId="2538" xr:uid="{00000000-0005-0000-0000-00002B0F0000}"/>
    <cellStyle name="Comma 8 3 3 2" xfId="4782" xr:uid="{00000000-0005-0000-0000-00002C0F0000}"/>
    <cellStyle name="Comma 8 3 3 2 2" xfId="8738" xr:uid="{F83D9ADA-C318-4952-88C2-AD761A32362D}"/>
    <cellStyle name="Comma 8 3 3 2 3" xfId="12677" xr:uid="{35056C58-F229-44FC-AD08-4AD69784C3F7}"/>
    <cellStyle name="Comma 8 3 3 3" xfId="6778" xr:uid="{286DD647-456C-4771-807B-50FCBEF03CFA}"/>
    <cellStyle name="Comma 8 3 3 4" xfId="10717" xr:uid="{C47A793D-1AA4-40FB-AE84-EF3A4A317D45}"/>
    <cellStyle name="Comma 8 3 4" xfId="3272" xr:uid="{00000000-0005-0000-0000-00002D0F0000}"/>
    <cellStyle name="Comma 8 3 4 2" xfId="7432" xr:uid="{F6B09AC9-9984-4CBB-946E-B2286202387A}"/>
    <cellStyle name="Comma 8 3 4 3" xfId="11371" xr:uid="{F5A9D96F-312E-4509-BF14-7B6FFB9D84EB}"/>
    <cellStyle name="Comma 8 3 5" xfId="5472" xr:uid="{DECEFE09-5141-4824-85A0-7FD1C1D7FCD4}"/>
    <cellStyle name="Comma 8 3 6" xfId="9411" xr:uid="{E4AD3C35-4629-4E2F-BD08-94133862B7C3}"/>
    <cellStyle name="Comma 8 4" xfId="1279" xr:uid="{00000000-0005-0000-0000-00002E0F0000}"/>
    <cellStyle name="Comma 8 4 2" xfId="2066" xr:uid="{00000000-0005-0000-0000-00002F0F0000}"/>
    <cellStyle name="Comma 8 4 2 2" xfId="4310" xr:uid="{00000000-0005-0000-0000-0000300F0000}"/>
    <cellStyle name="Comma 8 4 2 2 2" xfId="8329" xr:uid="{8D8A1723-CCC9-4B8D-A20F-394BF816518E}"/>
    <cellStyle name="Comma 8 4 2 2 3" xfId="12268" xr:uid="{79CFEC0A-D318-491E-863C-2A59A5737EAD}"/>
    <cellStyle name="Comma 8 4 2 3" xfId="6369" xr:uid="{038A0B2A-47BE-4001-AC13-864EB3A2E4B9}"/>
    <cellStyle name="Comma 8 4 2 4" xfId="10308" xr:uid="{72352A93-3864-4C93-8E8F-A70D5BF1484A}"/>
    <cellStyle name="Comma 8 4 3" xfId="2790" xr:uid="{00000000-0005-0000-0000-0000310F0000}"/>
    <cellStyle name="Comma 8 4 3 2" xfId="5034" xr:uid="{00000000-0005-0000-0000-0000320F0000}"/>
    <cellStyle name="Comma 8 4 3 2 2" xfId="8982" xr:uid="{4D3405CC-D21A-4BDE-B146-93FFC228589B}"/>
    <cellStyle name="Comma 8 4 3 2 3" xfId="12921" xr:uid="{684053A3-E7D7-4E96-B8F7-6F6FC37A1517}"/>
    <cellStyle name="Comma 8 4 3 3" xfId="7022" xr:uid="{9245EB24-5BBE-43E5-9794-0FC09B5E536A}"/>
    <cellStyle name="Comma 8 4 3 4" xfId="10961" xr:uid="{A93059A1-4026-4576-A14C-956AF93AFA4A}"/>
    <cellStyle name="Comma 8 4 4" xfId="3524" xr:uid="{00000000-0005-0000-0000-0000330F0000}"/>
    <cellStyle name="Comma 8 4 4 2" xfId="7676" xr:uid="{C4120B9F-79BC-4CA0-80CB-337A3998061F}"/>
    <cellStyle name="Comma 8 4 4 3" xfId="11615" xr:uid="{92C6AF8D-08F4-453F-A8B2-1A0694036FCB}"/>
    <cellStyle name="Comma 8 4 5" xfId="5716" xr:uid="{EC1D92AA-1670-4FDA-AD0D-E38891B764FC}"/>
    <cellStyle name="Comma 8 4 6" xfId="9655" xr:uid="{1B390CFB-40CC-4CF0-8A2C-EF4429B68743}"/>
    <cellStyle name="Comma 8 5" xfId="1494" xr:uid="{00000000-0005-0000-0000-0000340F0000}"/>
    <cellStyle name="Comma 8 5 2" xfId="3738" xr:uid="{00000000-0005-0000-0000-0000350F0000}"/>
    <cellStyle name="Comma 8 5 2 2" xfId="7880" xr:uid="{885D1D8A-A850-488C-BA9F-B740DBBC0AC8}"/>
    <cellStyle name="Comma 8 5 2 3" xfId="11819" xr:uid="{C990BF4E-0A5F-47EB-856D-ADC956486416}"/>
    <cellStyle name="Comma 8 5 3" xfId="5920" xr:uid="{85943348-CE3D-415E-B2DA-055F2547AD5C}"/>
    <cellStyle name="Comma 8 5 4" xfId="9859" xr:uid="{81251D10-F569-4858-988A-64EE602560B4}"/>
    <cellStyle name="Comma 8 6" xfId="2280" xr:uid="{00000000-0005-0000-0000-0000360F0000}"/>
    <cellStyle name="Comma 8 6 2" xfId="4524" xr:uid="{00000000-0005-0000-0000-0000370F0000}"/>
    <cellStyle name="Comma 8 6 2 2" xfId="8533" xr:uid="{2B34508A-77F0-4910-A45F-F4E51A9D8AD9}"/>
    <cellStyle name="Comma 8 6 2 3" xfId="12472" xr:uid="{E2952E82-FAD9-4E81-BCF9-7A5E4DF1650F}"/>
    <cellStyle name="Comma 8 6 3" xfId="6573" xr:uid="{E0493361-E932-478B-9EA3-AE8D1BFE3C2F}"/>
    <cellStyle name="Comma 8 6 4" xfId="10512" xr:uid="{D7F4C831-28BB-449E-B161-698042586316}"/>
    <cellStyle name="Comma 8 7" xfId="3004" xr:uid="{00000000-0005-0000-0000-0000380F0000}"/>
    <cellStyle name="Comma 8 7 2" xfId="7226" xr:uid="{9D74C7AD-C355-4E8A-A48A-0C35B377EC5E}"/>
    <cellStyle name="Comma 8 7 3" xfId="11165" xr:uid="{07D98961-3647-425D-ADFD-C81BD3A83C69}"/>
    <cellStyle name="Comma 8 8" xfId="5267" xr:uid="{D1DAE9F5-9F09-4BE0-BB55-833A781C4149}"/>
    <cellStyle name="Comma 8 9" xfId="9206" xr:uid="{AA6655AA-D268-480C-98CF-0C4407DAE404}"/>
    <cellStyle name="Comma 9" xfId="55" xr:uid="{00000000-0005-0000-0000-0000390F0000}"/>
    <cellStyle name="Comma 9 2" xfId="872" xr:uid="{00000000-0005-0000-0000-00003A0F0000}"/>
    <cellStyle name="Comma 9 2 2" xfId="1660" xr:uid="{00000000-0005-0000-0000-00003B0F0000}"/>
    <cellStyle name="Comma 9 2 2 2" xfId="3904" xr:uid="{00000000-0005-0000-0000-00003C0F0000}"/>
    <cellStyle name="Comma 9 2 2 2 2" xfId="7931" xr:uid="{12F7ADC0-878D-4191-B4AD-9339679E1572}"/>
    <cellStyle name="Comma 9 2 2 2 3" xfId="11870" xr:uid="{1415D3A3-78E6-4F7D-9D16-FA34270DB13F}"/>
    <cellStyle name="Comma 9 2 2 3" xfId="5971" xr:uid="{38E07438-D4DF-43C6-BD3C-AD4CC377BC98}"/>
    <cellStyle name="Comma 9 2 2 4" xfId="9910" xr:uid="{0B8DE129-623B-468C-AD4A-52273DB7B66D}"/>
    <cellStyle name="Comma 9 2 3" xfId="2384" xr:uid="{00000000-0005-0000-0000-00003D0F0000}"/>
    <cellStyle name="Comma 9 2 3 2" xfId="4628" xr:uid="{00000000-0005-0000-0000-00003E0F0000}"/>
    <cellStyle name="Comma 9 2 3 2 2" xfId="8584" xr:uid="{C722AA71-85A9-4D13-9CA5-25CA13F2F357}"/>
    <cellStyle name="Comma 9 2 3 2 3" xfId="12523" xr:uid="{F07D80F4-1A8B-4943-B2DC-30975AD83AB1}"/>
    <cellStyle name="Comma 9 2 3 3" xfId="6624" xr:uid="{8B77BE8F-354B-4CEA-B1BA-58FE3920EAB5}"/>
    <cellStyle name="Comma 9 2 3 4" xfId="10563" xr:uid="{CD18ED4D-8EF1-400D-87D1-DF7CC6BB6213}"/>
    <cellStyle name="Comma 9 2 4" xfId="3118" xr:uid="{00000000-0005-0000-0000-00003F0F0000}"/>
    <cellStyle name="Comma 9 2 4 2" xfId="7278" xr:uid="{D2676CB1-84C5-408E-8D66-3EFC1B9B32B0}"/>
    <cellStyle name="Comma 9 2 4 3" xfId="11217" xr:uid="{7719BF05-777E-4023-8D19-CE01F2075837}"/>
    <cellStyle name="Comma 9 2 5" xfId="5318" xr:uid="{DE0FDD97-AFA4-43F6-8D62-910DA9BF13FE}"/>
    <cellStyle name="Comma 9 2 6" xfId="9257" xr:uid="{9F1ADBED-1FBA-45FB-AA9A-85AA93DD5F7F}"/>
    <cellStyle name="Comma 9 3" xfId="1125" xr:uid="{00000000-0005-0000-0000-0000400F0000}"/>
    <cellStyle name="Comma 9 3 2" xfId="1912" xr:uid="{00000000-0005-0000-0000-0000410F0000}"/>
    <cellStyle name="Comma 9 3 2 2" xfId="4156" xr:uid="{00000000-0005-0000-0000-0000420F0000}"/>
    <cellStyle name="Comma 9 3 2 2 2" xfId="8175" xr:uid="{0A76BFFC-68D4-48CC-82D0-F19ED6ECCDD6}"/>
    <cellStyle name="Comma 9 3 2 2 3" xfId="12114" xr:uid="{07EA88FE-B34E-4ACA-A9E4-659806EE672D}"/>
    <cellStyle name="Comma 9 3 2 3" xfId="6215" xr:uid="{C5CB5D21-BB35-4458-804D-FF9C62ED6165}"/>
    <cellStyle name="Comma 9 3 2 4" xfId="10154" xr:uid="{B245C2F5-A2B4-4AAE-99EE-6D86338D9BBD}"/>
    <cellStyle name="Comma 9 3 3" xfId="2636" xr:uid="{00000000-0005-0000-0000-0000430F0000}"/>
    <cellStyle name="Comma 9 3 3 2" xfId="4880" xr:uid="{00000000-0005-0000-0000-0000440F0000}"/>
    <cellStyle name="Comma 9 3 3 2 2" xfId="8828" xr:uid="{492EA453-10CF-438F-82D0-1DB0C28E38A1}"/>
    <cellStyle name="Comma 9 3 3 2 3" xfId="12767" xr:uid="{8A49D730-993A-4A4E-A53D-585F19EF9FD0}"/>
    <cellStyle name="Comma 9 3 3 3" xfId="6868" xr:uid="{5A7978E1-8E6D-4755-8712-E3A65CDF1E9E}"/>
    <cellStyle name="Comma 9 3 3 4" xfId="10807" xr:uid="{51AF6FA6-E701-4D3E-ACD4-C6F9D4EF3EB0}"/>
    <cellStyle name="Comma 9 3 4" xfId="3370" xr:uid="{00000000-0005-0000-0000-0000450F0000}"/>
    <cellStyle name="Comma 9 3 4 2" xfId="7522" xr:uid="{47692C4B-5B6F-469F-A991-81E234F79462}"/>
    <cellStyle name="Comma 9 3 4 3" xfId="11461" xr:uid="{57354DAE-0D3D-4650-8C5B-DF69165CB8B8}"/>
    <cellStyle name="Comma 9 3 5" xfId="5562" xr:uid="{30D2BBAF-19D8-422A-BC52-F4DD7B0432A5}"/>
    <cellStyle name="Comma 9 3 6" xfId="9501" xr:uid="{503F875F-471A-4252-A3C9-778ED881CA94}"/>
    <cellStyle name="Comma 9 4" xfId="1340" xr:uid="{00000000-0005-0000-0000-0000460F0000}"/>
    <cellStyle name="Comma 9 4 2" xfId="3584" xr:uid="{00000000-0005-0000-0000-0000470F0000}"/>
    <cellStyle name="Comma 9 4 2 2" xfId="7726" xr:uid="{A5D197D1-AC71-45D7-A3F7-04E92C0EACE3}"/>
    <cellStyle name="Comma 9 4 2 3" xfId="11665" xr:uid="{7F4A3FAB-E5B3-4DC2-BCCD-AEA12D1F3BBF}"/>
    <cellStyle name="Comma 9 4 3" xfId="5766" xr:uid="{294791F4-F385-46EB-9EFD-9139980C08A9}"/>
    <cellStyle name="Comma 9 4 4" xfId="9705" xr:uid="{41EC6F13-A0FF-4BBD-983B-BBAE023DE272}"/>
    <cellStyle name="Comma 9 5" xfId="2126" xr:uid="{00000000-0005-0000-0000-0000480F0000}"/>
    <cellStyle name="Comma 9 5 2" xfId="4370" xr:uid="{00000000-0005-0000-0000-0000490F0000}"/>
    <cellStyle name="Comma 9 5 2 2" xfId="8379" xr:uid="{F9E482F9-67C0-430D-A022-3EEBC05D1418}"/>
    <cellStyle name="Comma 9 5 2 3" xfId="12318" xr:uid="{E2B8C735-8AA9-434D-A8D9-4419E873B9C2}"/>
    <cellStyle name="Comma 9 5 3" xfId="6419" xr:uid="{679F43D9-6807-4645-8ED0-78BBDE241E1C}"/>
    <cellStyle name="Comma 9 5 4" xfId="10358" xr:uid="{8F78B1AC-0E33-4C2D-8B75-3A219B5A05CD}"/>
    <cellStyle name="Comma 9 6" xfId="2850" xr:uid="{00000000-0005-0000-0000-00004A0F0000}"/>
    <cellStyle name="Comma 9 6 2" xfId="7072" xr:uid="{FAEE15E7-A9B8-4D61-B714-25C40638B543}"/>
    <cellStyle name="Comma 9 6 3" xfId="11011" xr:uid="{53B2A99F-356F-42C1-8300-B5DCEF98AD4C}"/>
    <cellStyle name="Comma 9 7" xfId="5113" xr:uid="{0C63FA7C-37AD-41DC-9F2C-36D14F16591C}"/>
    <cellStyle name="Comma 9 8" xfId="9052" xr:uid="{76B44891-8FE8-45D5-9457-0D9FD6B30D35}"/>
    <cellStyle name="Copied" xfId="218" xr:uid="{00000000-0005-0000-0000-00004B0F0000}"/>
    <cellStyle name="Currency [00]" xfId="220" xr:uid="{00000000-0005-0000-0000-00004C0F0000}"/>
    <cellStyle name="Currency 10" xfId="804" xr:uid="{00000000-0005-0000-0000-00004D0F0000}"/>
    <cellStyle name="Currency 11" xfId="740" xr:uid="{00000000-0005-0000-0000-00004E0F0000}"/>
    <cellStyle name="Currency 12" xfId="806" xr:uid="{00000000-0005-0000-0000-00004F0F0000}"/>
    <cellStyle name="Currency 13" xfId="742" xr:uid="{00000000-0005-0000-0000-0000500F0000}"/>
    <cellStyle name="Currency 14" xfId="805" xr:uid="{00000000-0005-0000-0000-0000510F0000}"/>
    <cellStyle name="Currency 15" xfId="739" xr:uid="{00000000-0005-0000-0000-0000520F0000}"/>
    <cellStyle name="Currency 16" xfId="807" xr:uid="{00000000-0005-0000-0000-0000530F0000}"/>
    <cellStyle name="Currency 17" xfId="743" xr:uid="{00000000-0005-0000-0000-0000540F0000}"/>
    <cellStyle name="Currency 18" xfId="808" xr:uid="{00000000-0005-0000-0000-0000550F0000}"/>
    <cellStyle name="Currency 19" xfId="741" xr:uid="{00000000-0005-0000-0000-0000560F0000}"/>
    <cellStyle name="Currency 2" xfId="5" xr:uid="{00000000-0005-0000-0000-0000570F0000}"/>
    <cellStyle name="Currency 2 2" xfId="221" xr:uid="{00000000-0005-0000-0000-0000580F0000}"/>
    <cellStyle name="Currency 20" xfId="809" xr:uid="{00000000-0005-0000-0000-0000590F0000}"/>
    <cellStyle name="Currency 21" xfId="744" xr:uid="{00000000-0005-0000-0000-00005A0F0000}"/>
    <cellStyle name="Currency 22" xfId="810" xr:uid="{00000000-0005-0000-0000-00005B0F0000}"/>
    <cellStyle name="Currency 23" xfId="801" xr:uid="{00000000-0005-0000-0000-00005C0F0000}"/>
    <cellStyle name="Currency 24" xfId="811" xr:uid="{00000000-0005-0000-0000-00005D0F0000}"/>
    <cellStyle name="Currency 25" xfId="800" xr:uid="{00000000-0005-0000-0000-00005E0F0000}"/>
    <cellStyle name="Currency 26" xfId="813" xr:uid="{00000000-0005-0000-0000-00005F0F0000}"/>
    <cellStyle name="Currency 27" xfId="799" xr:uid="{00000000-0005-0000-0000-0000600F0000}"/>
    <cellStyle name="Currency 28" xfId="812" xr:uid="{00000000-0005-0000-0000-0000610F0000}"/>
    <cellStyle name="Currency 3" xfId="8" xr:uid="{00000000-0005-0000-0000-0000620F0000}"/>
    <cellStyle name="Currency 3 10" xfId="2835" xr:uid="{00000000-0005-0000-0000-0000630F0000}"/>
    <cellStyle name="Currency 3 10 2" xfId="7057" xr:uid="{5F1E227B-18CD-43C5-96D0-C46EFEA07A81}"/>
    <cellStyle name="Currency 3 10 3" xfId="10996" xr:uid="{F9BF2792-5D03-49AD-8785-063F6F510D66}"/>
    <cellStyle name="Currency 3 11" xfId="5077" xr:uid="{00000000-0005-0000-0000-0000640F0000}"/>
    <cellStyle name="Currency 3 11 2" xfId="9017" xr:uid="{0DCB1248-5C7D-4732-9EAD-3BD0AE82BAB0}"/>
    <cellStyle name="Currency 3 11 3" xfId="12956" xr:uid="{132CAF9E-284C-4EC8-9332-9BEEBF86990B}"/>
    <cellStyle name="Currency 3 12" xfId="5098" xr:uid="{D6D8057E-E2B5-4488-BADD-8B4E7AAB1C53}"/>
    <cellStyle name="Currency 3 13" xfId="9037" xr:uid="{C11847E6-F0E3-4B00-B764-63FD90EC50C2}"/>
    <cellStyle name="Currency 3 2" xfId="18" xr:uid="{00000000-0005-0000-0000-0000650F0000}"/>
    <cellStyle name="Currency 3 2 10" xfId="9045" xr:uid="{C963DD85-8BDA-4D41-B6B9-0E09FB01A143}"/>
    <cellStyle name="Currency 3 2 2" xfId="865" xr:uid="{00000000-0005-0000-0000-0000660F0000}"/>
    <cellStyle name="Currency 3 2 2 2" xfId="1653" xr:uid="{00000000-0005-0000-0000-0000670F0000}"/>
    <cellStyle name="Currency 3 2 2 2 2" xfId="3897" xr:uid="{00000000-0005-0000-0000-0000680F0000}"/>
    <cellStyle name="Currency 3 2 2 2 2 2" xfId="7924" xr:uid="{9929E945-E449-4BA7-9A75-82DFB951DC8F}"/>
    <cellStyle name="Currency 3 2 2 2 2 3" xfId="11863" xr:uid="{EDEAF2CB-1074-4891-96C6-1D6CD1BFB97F}"/>
    <cellStyle name="Currency 3 2 2 2 3" xfId="5964" xr:uid="{87E3EC3C-1727-4993-BF4A-353686355B52}"/>
    <cellStyle name="Currency 3 2 2 2 4" xfId="9903" xr:uid="{9C40D2EC-E320-471B-84DD-5BDF62C520AE}"/>
    <cellStyle name="Currency 3 2 2 3" xfId="2377" xr:uid="{00000000-0005-0000-0000-0000690F0000}"/>
    <cellStyle name="Currency 3 2 2 3 2" xfId="4621" xr:uid="{00000000-0005-0000-0000-00006A0F0000}"/>
    <cellStyle name="Currency 3 2 2 3 2 2" xfId="8577" xr:uid="{01DA133A-C1EA-4AA3-8772-F942AEC2A292}"/>
    <cellStyle name="Currency 3 2 2 3 2 3" xfId="12516" xr:uid="{36D1A2BE-5293-46B1-BC13-92FD97A414BC}"/>
    <cellStyle name="Currency 3 2 2 3 3" xfId="6617" xr:uid="{204BB507-F86A-4348-A290-4D16AC34ED23}"/>
    <cellStyle name="Currency 3 2 2 3 4" xfId="10556" xr:uid="{716E90C6-A5BE-4C5F-812E-970B81E9C171}"/>
    <cellStyle name="Currency 3 2 2 4" xfId="3111" xr:uid="{00000000-0005-0000-0000-00006B0F0000}"/>
    <cellStyle name="Currency 3 2 2 4 2" xfId="7271" xr:uid="{A66FE9AE-294F-4307-8986-E5EF52FB0685}"/>
    <cellStyle name="Currency 3 2 2 4 3" xfId="11210" xr:uid="{400CED82-51A3-420A-82C9-2948E1C98BD1}"/>
    <cellStyle name="Currency 3 2 2 5" xfId="5311" xr:uid="{2312FE09-5E0A-4DC4-AC84-649D95B78938}"/>
    <cellStyle name="Currency 3 2 2 6" xfId="9250" xr:uid="{8E0360D4-135E-4DF6-B8DA-7227270F75C7}"/>
    <cellStyle name="Currency 3 2 3" xfId="1095" xr:uid="{00000000-0005-0000-0000-00006C0F0000}"/>
    <cellStyle name="Currency 3 2 3 2" xfId="1882" xr:uid="{00000000-0005-0000-0000-00006D0F0000}"/>
    <cellStyle name="Currency 3 2 3 2 2" xfId="4126" xr:uid="{00000000-0005-0000-0000-00006E0F0000}"/>
    <cellStyle name="Currency 3 2 3 2 2 2" xfId="8145" xr:uid="{217DC197-197A-4447-A0C5-4CA8D1D450AA}"/>
    <cellStyle name="Currency 3 2 3 2 2 3" xfId="12084" xr:uid="{63901057-A052-434A-AFB1-E9D43E31C008}"/>
    <cellStyle name="Currency 3 2 3 2 3" xfId="6185" xr:uid="{72085272-A7E1-4A8C-9F9D-FF10DB7FC301}"/>
    <cellStyle name="Currency 3 2 3 2 4" xfId="10124" xr:uid="{C593A230-CD08-4551-B89E-EB32E9C658B4}"/>
    <cellStyle name="Currency 3 2 3 3" xfId="2606" xr:uid="{00000000-0005-0000-0000-00006F0F0000}"/>
    <cellStyle name="Currency 3 2 3 3 2" xfId="4850" xr:uid="{00000000-0005-0000-0000-0000700F0000}"/>
    <cellStyle name="Currency 3 2 3 3 2 2" xfId="8798" xr:uid="{9C99088A-F822-4792-B060-BADF47A607DB}"/>
    <cellStyle name="Currency 3 2 3 3 2 3" xfId="12737" xr:uid="{ED57C70F-ACC8-48D8-90C0-CC5A9D79C8C4}"/>
    <cellStyle name="Currency 3 2 3 3 3" xfId="6838" xr:uid="{7F3BB6CB-56BA-4029-B58E-344E80419526}"/>
    <cellStyle name="Currency 3 2 3 3 4" xfId="10777" xr:uid="{887D9067-118C-4293-BD23-99C25AD0E590}"/>
    <cellStyle name="Currency 3 2 3 4" xfId="3340" xr:uid="{00000000-0005-0000-0000-0000710F0000}"/>
    <cellStyle name="Currency 3 2 3 4 2" xfId="7492" xr:uid="{15342605-7F92-4A00-866E-43ED26CE4244}"/>
    <cellStyle name="Currency 3 2 3 4 3" xfId="11431" xr:uid="{BE771544-E760-4743-9D44-DFB43199D189}"/>
    <cellStyle name="Currency 3 2 3 5" xfId="5532" xr:uid="{6481FDEF-BD12-432D-9952-FCA47F14DB98}"/>
    <cellStyle name="Currency 3 2 3 6" xfId="9471" xr:uid="{8BD3B648-39F1-4AD3-BE70-D5C6CEDD4975}"/>
    <cellStyle name="Currency 3 2 4" xfId="1117" xr:uid="{00000000-0005-0000-0000-0000720F0000}"/>
    <cellStyle name="Currency 3 2 4 2" xfId="1904" xr:uid="{00000000-0005-0000-0000-0000730F0000}"/>
    <cellStyle name="Currency 3 2 4 2 2" xfId="4148" xr:uid="{00000000-0005-0000-0000-0000740F0000}"/>
    <cellStyle name="Currency 3 2 4 2 2 2" xfId="8167" xr:uid="{FB793012-70C9-4E5F-9456-98714DE60C6E}"/>
    <cellStyle name="Currency 3 2 4 2 2 3" xfId="12106" xr:uid="{A83D9084-3104-422A-A90E-AEA8D2FB0CCC}"/>
    <cellStyle name="Currency 3 2 4 2 3" xfId="6207" xr:uid="{C74CFB01-A32E-43F1-9AAE-92FFCFCAA0CE}"/>
    <cellStyle name="Currency 3 2 4 2 4" xfId="10146" xr:uid="{FB98AF5A-19CB-4EFD-9853-44B2743E68F9}"/>
    <cellStyle name="Currency 3 2 4 3" xfId="2628" xr:uid="{00000000-0005-0000-0000-0000750F0000}"/>
    <cellStyle name="Currency 3 2 4 3 2" xfId="4872" xr:uid="{00000000-0005-0000-0000-0000760F0000}"/>
    <cellStyle name="Currency 3 2 4 3 2 2" xfId="8820" xr:uid="{061B905D-292E-4B3F-8426-3129AA07C8A8}"/>
    <cellStyle name="Currency 3 2 4 3 2 3" xfId="12759" xr:uid="{8A34BD92-5439-4EEC-A71A-1979BEA4639B}"/>
    <cellStyle name="Currency 3 2 4 3 3" xfId="6860" xr:uid="{BD27D0CA-A923-48EE-9B2F-FDE63E0B8BAF}"/>
    <cellStyle name="Currency 3 2 4 3 4" xfId="10799" xr:uid="{8B9F06AB-C824-4E92-8042-7745F0775D7D}"/>
    <cellStyle name="Currency 3 2 4 4" xfId="3362" xr:uid="{00000000-0005-0000-0000-0000770F0000}"/>
    <cellStyle name="Currency 3 2 4 4 2" xfId="7514" xr:uid="{EA3DB62B-F86D-4D5D-A79A-E58C0FBD95AD}"/>
    <cellStyle name="Currency 3 2 4 4 3" xfId="11453" xr:uid="{9B5DE02E-2DC9-4D7A-90DA-4F9D3E6C40BA}"/>
    <cellStyle name="Currency 3 2 4 5" xfId="5554" xr:uid="{05FC94CD-BC3D-44E7-BB6F-2596F255358D}"/>
    <cellStyle name="Currency 3 2 4 6" xfId="9493" xr:uid="{EDA6AB68-98B2-4879-A7BF-01E2ADD5CACA}"/>
    <cellStyle name="Currency 3 2 5" xfId="1333" xr:uid="{00000000-0005-0000-0000-0000780F0000}"/>
    <cellStyle name="Currency 3 2 5 2" xfId="3577" xr:uid="{00000000-0005-0000-0000-0000790F0000}"/>
    <cellStyle name="Currency 3 2 5 2 2" xfId="7719" xr:uid="{CC82F545-45F3-4DC2-A0C5-ADBC76F7C787}"/>
    <cellStyle name="Currency 3 2 5 2 3" xfId="11658" xr:uid="{72403BDF-290E-4279-9207-F2EBF3E4A737}"/>
    <cellStyle name="Currency 3 2 5 3" xfId="5759" xr:uid="{8F4F1E46-E8EE-4E71-A87F-D2BBA72241F8}"/>
    <cellStyle name="Currency 3 2 5 4" xfId="9698" xr:uid="{51DFE429-A00E-4F46-A6E8-D1F9B493629D}"/>
    <cellStyle name="Currency 3 2 6" xfId="2119" xr:uid="{00000000-0005-0000-0000-00007A0F0000}"/>
    <cellStyle name="Currency 3 2 6 2" xfId="4363" xr:uid="{00000000-0005-0000-0000-00007B0F0000}"/>
    <cellStyle name="Currency 3 2 6 2 2" xfId="8372" xr:uid="{1DCE2ED4-8C4A-4574-94C6-6E3E0C9E7AAD}"/>
    <cellStyle name="Currency 3 2 6 2 3" xfId="12311" xr:uid="{6708627E-2F13-4A8C-B43D-FC0062753C15}"/>
    <cellStyle name="Currency 3 2 6 3" xfId="6412" xr:uid="{2759DA9D-2BE3-49DF-81CC-4CC754592011}"/>
    <cellStyle name="Currency 3 2 6 4" xfId="10351" xr:uid="{E250AA46-991C-4FFE-94E9-7708C7DBC4FA}"/>
    <cellStyle name="Currency 3 2 7" xfId="2843" xr:uid="{00000000-0005-0000-0000-00007C0F0000}"/>
    <cellStyle name="Currency 3 2 7 2" xfId="7065" xr:uid="{D191FB55-1F69-46C5-8926-92670C72F890}"/>
    <cellStyle name="Currency 3 2 7 3" xfId="11004" xr:uid="{E1A63660-FFA4-4577-8097-A66562DF5593}"/>
    <cellStyle name="Currency 3 2 8" xfId="5085" xr:uid="{00000000-0005-0000-0000-00007D0F0000}"/>
    <cellStyle name="Currency 3 2 8 2" xfId="9025" xr:uid="{E3FC7D28-7B15-4C07-9F06-409F3A6BEE22}"/>
    <cellStyle name="Currency 3 2 8 3" xfId="12964" xr:uid="{09994C7A-C4EC-4FC6-A7BE-39D1F56C21B1}"/>
    <cellStyle name="Currency 3 2 9" xfId="5106" xr:uid="{2038AF32-1FC9-4A41-AE6A-102698B6DAB6}"/>
    <cellStyle name="Currency 3 3" xfId="222" xr:uid="{00000000-0005-0000-0000-00007E0F0000}"/>
    <cellStyle name="Currency 3 4" xfId="856" xr:uid="{00000000-0005-0000-0000-00007F0F0000}"/>
    <cellStyle name="Currency 3 4 2" xfId="1644" xr:uid="{00000000-0005-0000-0000-0000800F0000}"/>
    <cellStyle name="Currency 3 4 2 2" xfId="3888" xr:uid="{00000000-0005-0000-0000-0000810F0000}"/>
    <cellStyle name="Currency 3 4 2 2 2" xfId="7915" xr:uid="{00FC37A7-BD06-42AF-8FCA-5B2369EA57C2}"/>
    <cellStyle name="Currency 3 4 2 2 3" xfId="11854" xr:uid="{95440E82-76E2-460D-8B6A-50506F2242ED}"/>
    <cellStyle name="Currency 3 4 2 3" xfId="5955" xr:uid="{976EDACA-BEA3-4DA0-A4BB-465E04B84AB8}"/>
    <cellStyle name="Currency 3 4 2 4" xfId="9894" xr:uid="{0AA61B8F-48C0-41D5-9439-30A194EEB7BF}"/>
    <cellStyle name="Currency 3 4 3" xfId="2368" xr:uid="{00000000-0005-0000-0000-0000820F0000}"/>
    <cellStyle name="Currency 3 4 3 2" xfId="4612" xr:uid="{00000000-0005-0000-0000-0000830F0000}"/>
    <cellStyle name="Currency 3 4 3 2 2" xfId="8568" xr:uid="{CD478E77-E099-4D89-A1F7-700F3144CBCF}"/>
    <cellStyle name="Currency 3 4 3 2 3" xfId="12507" xr:uid="{92277F96-F31C-445D-85BE-99876E9F8999}"/>
    <cellStyle name="Currency 3 4 3 3" xfId="6608" xr:uid="{D5A8E195-0A75-4826-8DB9-4E395FDEFD3E}"/>
    <cellStyle name="Currency 3 4 3 4" xfId="10547" xr:uid="{B6E107F4-55BF-40DA-8E25-F20FC62B1BFD}"/>
    <cellStyle name="Currency 3 4 4" xfId="3102" xr:uid="{00000000-0005-0000-0000-0000840F0000}"/>
    <cellStyle name="Currency 3 4 4 2" xfId="7262" xr:uid="{B8EAFF9D-3138-4EB6-87C3-B42805E1EFE3}"/>
    <cellStyle name="Currency 3 4 4 3" xfId="11201" xr:uid="{6B9229E2-4C1D-452A-880B-AABA7A51D9D9}"/>
    <cellStyle name="Currency 3 4 5" xfId="5302" xr:uid="{EB2102CA-6CEC-474D-A707-1B8071F7451E}"/>
    <cellStyle name="Currency 3 4 6" xfId="9241" xr:uid="{D3EF7BC3-9D85-4138-B031-51A2A3AC2FC9}"/>
    <cellStyle name="Currency 3 5" xfId="1073" xr:uid="{00000000-0005-0000-0000-0000850F0000}"/>
    <cellStyle name="Currency 3 5 2" xfId="1860" xr:uid="{00000000-0005-0000-0000-0000860F0000}"/>
    <cellStyle name="Currency 3 5 2 2" xfId="4104" xr:uid="{00000000-0005-0000-0000-0000870F0000}"/>
    <cellStyle name="Currency 3 5 2 2 2" xfId="8123" xr:uid="{5E2A6463-E0B1-4797-AA20-ED8C2D029DFF}"/>
    <cellStyle name="Currency 3 5 2 2 3" xfId="12062" xr:uid="{4FFAEE13-4FD9-4334-9537-0011E3972235}"/>
    <cellStyle name="Currency 3 5 2 3" xfId="6163" xr:uid="{F2583917-D3C3-4B1A-9F96-E180CAE6794D}"/>
    <cellStyle name="Currency 3 5 2 4" xfId="10102" xr:uid="{5B4140A0-9FCD-48C6-825F-5ACEF24BC6E5}"/>
    <cellStyle name="Currency 3 5 3" xfId="2584" xr:uid="{00000000-0005-0000-0000-0000880F0000}"/>
    <cellStyle name="Currency 3 5 3 2" xfId="4828" xr:uid="{00000000-0005-0000-0000-0000890F0000}"/>
    <cellStyle name="Currency 3 5 3 2 2" xfId="8776" xr:uid="{86EC353A-057D-4FCB-9C3A-DAFCC0BAF700}"/>
    <cellStyle name="Currency 3 5 3 2 3" xfId="12715" xr:uid="{C87123BB-6E1B-4661-BC2E-0D4198CDB699}"/>
    <cellStyle name="Currency 3 5 3 3" xfId="6816" xr:uid="{F3444286-8186-457C-8483-D462327DC0C2}"/>
    <cellStyle name="Currency 3 5 3 4" xfId="10755" xr:uid="{37386EAF-0F61-479B-84EC-419EFF835CF6}"/>
    <cellStyle name="Currency 3 5 4" xfId="3318" xr:uid="{00000000-0005-0000-0000-00008A0F0000}"/>
    <cellStyle name="Currency 3 5 4 2" xfId="7470" xr:uid="{2899306F-6336-4BCA-8E3C-C1EF0E976B29}"/>
    <cellStyle name="Currency 3 5 4 3" xfId="11409" xr:uid="{1F082BA5-0306-4594-8BBD-CB8A3511ADF4}"/>
    <cellStyle name="Currency 3 5 5" xfId="5510" xr:uid="{F9817423-C7BD-4FAF-8AEF-2BAF1DA5A4DA}"/>
    <cellStyle name="Currency 3 5 6" xfId="9449" xr:uid="{F09DF382-668C-4341-B446-F91A69D28EFD}"/>
    <cellStyle name="Currency 3 6" xfId="1087" xr:uid="{00000000-0005-0000-0000-00008B0F0000}"/>
    <cellStyle name="Currency 3 6 2" xfId="1874" xr:uid="{00000000-0005-0000-0000-00008C0F0000}"/>
    <cellStyle name="Currency 3 6 2 2" xfId="4118" xr:uid="{00000000-0005-0000-0000-00008D0F0000}"/>
    <cellStyle name="Currency 3 6 2 2 2" xfId="8137" xr:uid="{B443BDD4-0CE9-4BF8-A2AF-8F63FAAAFEF9}"/>
    <cellStyle name="Currency 3 6 2 2 3" xfId="12076" xr:uid="{481210E3-FAA4-4C2B-A4A5-E47BA9897416}"/>
    <cellStyle name="Currency 3 6 2 3" xfId="6177" xr:uid="{0C8FB4FE-FA55-4C87-829B-97A54DA82B8F}"/>
    <cellStyle name="Currency 3 6 2 4" xfId="10116" xr:uid="{FAEB3C03-C348-4B58-812D-88BA53181DAA}"/>
    <cellStyle name="Currency 3 6 3" xfId="2598" xr:uid="{00000000-0005-0000-0000-00008E0F0000}"/>
    <cellStyle name="Currency 3 6 3 2" xfId="4842" xr:uid="{00000000-0005-0000-0000-00008F0F0000}"/>
    <cellStyle name="Currency 3 6 3 2 2" xfId="8790" xr:uid="{B1B32C5D-B796-4266-9052-716EA45EA8AA}"/>
    <cellStyle name="Currency 3 6 3 2 3" xfId="12729" xr:uid="{FA4C7BC1-32BB-4002-A073-761C0683A0F3}"/>
    <cellStyle name="Currency 3 6 3 3" xfId="6830" xr:uid="{661604C6-7FB3-44E4-86D0-26E3C7FA0FA2}"/>
    <cellStyle name="Currency 3 6 3 4" xfId="10769" xr:uid="{DD759BF3-C663-464F-9F97-946690C6B837}"/>
    <cellStyle name="Currency 3 6 4" xfId="3332" xr:uid="{00000000-0005-0000-0000-0000900F0000}"/>
    <cellStyle name="Currency 3 6 4 2" xfId="7484" xr:uid="{DC6F206C-0F91-4BA2-944C-F0571C5874A7}"/>
    <cellStyle name="Currency 3 6 4 3" xfId="11423" xr:uid="{347A6560-1318-4899-8B52-F2086A4C6CF6}"/>
    <cellStyle name="Currency 3 6 5" xfId="5524" xr:uid="{70D418BF-A4ED-416C-AAEB-7328F8BBA7DB}"/>
    <cellStyle name="Currency 3 6 6" xfId="9463" xr:uid="{1E79ED20-B565-4E92-9D65-537BA719F44B}"/>
    <cellStyle name="Currency 3 7" xfId="1108" xr:uid="{00000000-0005-0000-0000-0000910F0000}"/>
    <cellStyle name="Currency 3 7 2" xfId="1895" xr:uid="{00000000-0005-0000-0000-0000920F0000}"/>
    <cellStyle name="Currency 3 7 2 2" xfId="4139" xr:uid="{00000000-0005-0000-0000-0000930F0000}"/>
    <cellStyle name="Currency 3 7 2 2 2" xfId="8158" xr:uid="{421BB534-9ACD-4C20-ACE8-A3542E116762}"/>
    <cellStyle name="Currency 3 7 2 2 3" xfId="12097" xr:uid="{C45CEE6E-A091-4392-9ABC-B5183DB34581}"/>
    <cellStyle name="Currency 3 7 2 3" xfId="6198" xr:uid="{48ABD2C2-2859-4E9A-85D9-086A2706BC51}"/>
    <cellStyle name="Currency 3 7 2 4" xfId="10137" xr:uid="{A68ADDFF-931C-42E3-B41E-35A1062F6186}"/>
    <cellStyle name="Currency 3 7 3" xfId="2619" xr:uid="{00000000-0005-0000-0000-0000940F0000}"/>
    <cellStyle name="Currency 3 7 3 2" xfId="4863" xr:uid="{00000000-0005-0000-0000-0000950F0000}"/>
    <cellStyle name="Currency 3 7 3 2 2" xfId="8811" xr:uid="{9B58F302-6112-4DAB-9C3F-965C4E794934}"/>
    <cellStyle name="Currency 3 7 3 2 3" xfId="12750" xr:uid="{9827AB64-D18E-4B25-AE1D-C9E39B259246}"/>
    <cellStyle name="Currency 3 7 3 3" xfId="6851" xr:uid="{43102BAE-274A-4AC6-9002-086ABE729BDD}"/>
    <cellStyle name="Currency 3 7 3 4" xfId="10790" xr:uid="{B6793D6F-463E-40CA-AC92-0CEF871558A1}"/>
    <cellStyle name="Currency 3 7 4" xfId="3353" xr:uid="{00000000-0005-0000-0000-0000960F0000}"/>
    <cellStyle name="Currency 3 7 4 2" xfId="7505" xr:uid="{8384A9A7-84E5-4F1B-9884-B1ABBD4A7696}"/>
    <cellStyle name="Currency 3 7 4 3" xfId="11444" xr:uid="{113D97F6-6D79-4A8B-B215-845A6CA2A5B5}"/>
    <cellStyle name="Currency 3 7 5" xfId="5545" xr:uid="{9749265C-87F7-4075-8726-8A44BF9DBC59}"/>
    <cellStyle name="Currency 3 7 6" xfId="9484" xr:uid="{5CA3E7F7-25BE-4C4C-9F58-C8D0F72BF2E8}"/>
    <cellStyle name="Currency 3 8" xfId="1325" xr:uid="{00000000-0005-0000-0000-0000970F0000}"/>
    <cellStyle name="Currency 3 8 2" xfId="3569" xr:uid="{00000000-0005-0000-0000-0000980F0000}"/>
    <cellStyle name="Currency 3 8 2 2" xfId="7711" xr:uid="{612CA770-4E68-41D0-B442-2A55018D64CB}"/>
    <cellStyle name="Currency 3 8 2 3" xfId="11650" xr:uid="{222AF239-A267-4C71-937A-1D9ED361477B}"/>
    <cellStyle name="Currency 3 8 3" xfId="5751" xr:uid="{C2718ED2-BE8C-4027-AA1C-ACC1BD6AFFE9}"/>
    <cellStyle name="Currency 3 8 4" xfId="9690" xr:uid="{3AB07C2B-932B-4529-81A1-D782681F3E26}"/>
    <cellStyle name="Currency 3 9" xfId="2111" xr:uid="{00000000-0005-0000-0000-0000990F0000}"/>
    <cellStyle name="Currency 3 9 2" xfId="4355" xr:uid="{00000000-0005-0000-0000-00009A0F0000}"/>
    <cellStyle name="Currency 3 9 2 2" xfId="8364" xr:uid="{E2935584-980A-46BD-BC96-B0026985DA80}"/>
    <cellStyle name="Currency 3 9 2 3" xfId="12303" xr:uid="{1BCAFE65-8999-4180-B549-50DBE7DC7259}"/>
    <cellStyle name="Currency 3 9 3" xfId="6404" xr:uid="{2A459E47-3DCB-4C49-88CC-558911C1B823}"/>
    <cellStyle name="Currency 3 9 4" xfId="10343" xr:uid="{3F5E70F3-2F00-4BBC-96FA-F9304F250412}"/>
    <cellStyle name="Currency 4" xfId="219" xr:uid="{00000000-0005-0000-0000-00009B0F0000}"/>
    <cellStyle name="Currency 5" xfId="737" xr:uid="{00000000-0005-0000-0000-00009C0F0000}"/>
    <cellStyle name="Currency 6" xfId="802" xr:uid="{00000000-0005-0000-0000-00009D0F0000}"/>
    <cellStyle name="Currency 7" xfId="738" xr:uid="{00000000-0005-0000-0000-00009E0F0000}"/>
    <cellStyle name="Currency 8" xfId="803" xr:uid="{00000000-0005-0000-0000-00009F0F0000}"/>
    <cellStyle name="Currency 9" xfId="736" xr:uid="{00000000-0005-0000-0000-0000A00F0000}"/>
    <cellStyle name="Date Short" xfId="223" xr:uid="{00000000-0005-0000-0000-0000A10F0000}"/>
    <cellStyle name="DELTA" xfId="224" xr:uid="{00000000-0005-0000-0000-0000A20F0000}"/>
    <cellStyle name="Dezimal [0]_NEGS" xfId="225" xr:uid="{00000000-0005-0000-0000-0000A30F0000}"/>
    <cellStyle name="Dezimal_NEGS" xfId="226" xr:uid="{00000000-0005-0000-0000-0000A40F0000}"/>
    <cellStyle name="Enter Currency (0)" xfId="227" xr:uid="{00000000-0005-0000-0000-0000A50F0000}"/>
    <cellStyle name="Enter Currency (2)" xfId="228" xr:uid="{00000000-0005-0000-0000-0000A60F0000}"/>
    <cellStyle name="Enter Units (0)" xfId="229" xr:uid="{00000000-0005-0000-0000-0000A70F0000}"/>
    <cellStyle name="Enter Units (1)" xfId="230" xr:uid="{00000000-0005-0000-0000-0000A80F0000}"/>
    <cellStyle name="Enter Units (2)" xfId="231" xr:uid="{00000000-0005-0000-0000-0000A90F0000}"/>
    <cellStyle name="Entered" xfId="232" xr:uid="{00000000-0005-0000-0000-0000AA0F0000}"/>
    <cellStyle name="Euro" xfId="233" xr:uid="{00000000-0005-0000-0000-0000AB0F0000}"/>
    <cellStyle name="Excel Built-in Normal 1 3" xfId="1065" xr:uid="{00000000-0005-0000-0000-0000AC0F0000}"/>
    <cellStyle name="Grey" xfId="234" xr:uid="{00000000-0005-0000-0000-0000AD0F0000}"/>
    <cellStyle name="Grey 10" xfId="235" xr:uid="{00000000-0005-0000-0000-0000AE0F0000}"/>
    <cellStyle name="Grey 11" xfId="236" xr:uid="{00000000-0005-0000-0000-0000AF0F0000}"/>
    <cellStyle name="Grey 12" xfId="237" xr:uid="{00000000-0005-0000-0000-0000B00F0000}"/>
    <cellStyle name="Grey 13" xfId="238" xr:uid="{00000000-0005-0000-0000-0000B10F0000}"/>
    <cellStyle name="Grey 14" xfId="239" xr:uid="{00000000-0005-0000-0000-0000B20F0000}"/>
    <cellStyle name="Grey 15" xfId="240" xr:uid="{00000000-0005-0000-0000-0000B30F0000}"/>
    <cellStyle name="Grey 16" xfId="241" xr:uid="{00000000-0005-0000-0000-0000B40F0000}"/>
    <cellStyle name="Grey 17" xfId="242" xr:uid="{00000000-0005-0000-0000-0000B50F0000}"/>
    <cellStyle name="Grey 18" xfId="243" xr:uid="{00000000-0005-0000-0000-0000B60F0000}"/>
    <cellStyle name="Grey 19" xfId="244" xr:uid="{00000000-0005-0000-0000-0000B70F0000}"/>
    <cellStyle name="Grey 2" xfId="245" xr:uid="{00000000-0005-0000-0000-0000B80F0000}"/>
    <cellStyle name="Grey 2 2" xfId="246" xr:uid="{00000000-0005-0000-0000-0000B90F0000}"/>
    <cellStyle name="Grey 20" xfId="247" xr:uid="{00000000-0005-0000-0000-0000BA0F0000}"/>
    <cellStyle name="Grey 21" xfId="248" xr:uid="{00000000-0005-0000-0000-0000BB0F0000}"/>
    <cellStyle name="Grey 22" xfId="249" xr:uid="{00000000-0005-0000-0000-0000BC0F0000}"/>
    <cellStyle name="Grey 23" xfId="250" xr:uid="{00000000-0005-0000-0000-0000BD0F0000}"/>
    <cellStyle name="Grey 24" xfId="251" xr:uid="{00000000-0005-0000-0000-0000BE0F0000}"/>
    <cellStyle name="Grey 25" xfId="252" xr:uid="{00000000-0005-0000-0000-0000BF0F0000}"/>
    <cellStyle name="Grey 26" xfId="253" xr:uid="{00000000-0005-0000-0000-0000C00F0000}"/>
    <cellStyle name="Grey 27" xfId="254" xr:uid="{00000000-0005-0000-0000-0000C10F0000}"/>
    <cellStyle name="Grey 28" xfId="255" xr:uid="{00000000-0005-0000-0000-0000C20F0000}"/>
    <cellStyle name="Grey 29" xfId="256" xr:uid="{00000000-0005-0000-0000-0000C30F0000}"/>
    <cellStyle name="Grey 3" xfId="257" xr:uid="{00000000-0005-0000-0000-0000C40F0000}"/>
    <cellStyle name="Grey 30" xfId="258" xr:uid="{00000000-0005-0000-0000-0000C50F0000}"/>
    <cellStyle name="Grey 31" xfId="259" xr:uid="{00000000-0005-0000-0000-0000C60F0000}"/>
    <cellStyle name="Grey 32" xfId="260" xr:uid="{00000000-0005-0000-0000-0000C70F0000}"/>
    <cellStyle name="Grey 33" xfId="261" xr:uid="{00000000-0005-0000-0000-0000C80F0000}"/>
    <cellStyle name="Grey 34" xfId="262" xr:uid="{00000000-0005-0000-0000-0000C90F0000}"/>
    <cellStyle name="Grey 35" xfId="263" xr:uid="{00000000-0005-0000-0000-0000CA0F0000}"/>
    <cellStyle name="Grey 36" xfId="264" xr:uid="{00000000-0005-0000-0000-0000CB0F0000}"/>
    <cellStyle name="Grey 37" xfId="265" xr:uid="{00000000-0005-0000-0000-0000CC0F0000}"/>
    <cellStyle name="Grey 38" xfId="266" xr:uid="{00000000-0005-0000-0000-0000CD0F0000}"/>
    <cellStyle name="Grey 39" xfId="267" xr:uid="{00000000-0005-0000-0000-0000CE0F0000}"/>
    <cellStyle name="Grey 4" xfId="268" xr:uid="{00000000-0005-0000-0000-0000CF0F0000}"/>
    <cellStyle name="Grey 40" xfId="269" xr:uid="{00000000-0005-0000-0000-0000D00F0000}"/>
    <cellStyle name="Grey 41" xfId="270" xr:uid="{00000000-0005-0000-0000-0000D10F0000}"/>
    <cellStyle name="Grey 42" xfId="271" xr:uid="{00000000-0005-0000-0000-0000D20F0000}"/>
    <cellStyle name="Grey 43" xfId="272" xr:uid="{00000000-0005-0000-0000-0000D30F0000}"/>
    <cellStyle name="Grey 44" xfId="273" xr:uid="{00000000-0005-0000-0000-0000D40F0000}"/>
    <cellStyle name="Grey 45" xfId="274" xr:uid="{00000000-0005-0000-0000-0000D50F0000}"/>
    <cellStyle name="Grey 46" xfId="275" xr:uid="{00000000-0005-0000-0000-0000D60F0000}"/>
    <cellStyle name="Grey 47" xfId="276" xr:uid="{00000000-0005-0000-0000-0000D70F0000}"/>
    <cellStyle name="Grey 48" xfId="277" xr:uid="{00000000-0005-0000-0000-0000D80F0000}"/>
    <cellStyle name="Grey 49" xfId="278" xr:uid="{00000000-0005-0000-0000-0000D90F0000}"/>
    <cellStyle name="Grey 5" xfId="279" xr:uid="{00000000-0005-0000-0000-0000DA0F0000}"/>
    <cellStyle name="Grey 50" xfId="280" xr:uid="{00000000-0005-0000-0000-0000DB0F0000}"/>
    <cellStyle name="Grey 51" xfId="281" xr:uid="{00000000-0005-0000-0000-0000DC0F0000}"/>
    <cellStyle name="Grey 52" xfId="282" xr:uid="{00000000-0005-0000-0000-0000DD0F0000}"/>
    <cellStyle name="Grey 53" xfId="283" xr:uid="{00000000-0005-0000-0000-0000DE0F0000}"/>
    <cellStyle name="Grey 6" xfId="284" xr:uid="{00000000-0005-0000-0000-0000DF0F0000}"/>
    <cellStyle name="Grey 7" xfId="285" xr:uid="{00000000-0005-0000-0000-0000E00F0000}"/>
    <cellStyle name="Grey 8" xfId="286" xr:uid="{00000000-0005-0000-0000-0000E10F0000}"/>
    <cellStyle name="Grey 9" xfId="287" xr:uid="{00000000-0005-0000-0000-0000E20F0000}"/>
    <cellStyle name="HEADER" xfId="288" xr:uid="{00000000-0005-0000-0000-0000E30F0000}"/>
    <cellStyle name="HEADER 2" xfId="289" xr:uid="{00000000-0005-0000-0000-0000E40F0000}"/>
    <cellStyle name="Header1" xfId="290" xr:uid="{00000000-0005-0000-0000-0000E50F0000}"/>
    <cellStyle name="Header2" xfId="291" xr:uid="{00000000-0005-0000-0000-0000E60F0000}"/>
    <cellStyle name="Header2 2" xfId="745" xr:uid="{00000000-0005-0000-0000-0000E70F0000}"/>
    <cellStyle name="Header2 2 2" xfId="1301" xr:uid="{00000000-0005-0000-0000-0000E80F0000}"/>
    <cellStyle name="Header2 2 2 2" xfId="2088" xr:uid="{00000000-0005-0000-0000-0000E90F0000}"/>
    <cellStyle name="Header2 2 2 2 2" xfId="4332" xr:uid="{00000000-0005-0000-0000-0000EA0F0000}"/>
    <cellStyle name="Header2 2 2 3" xfId="3546" xr:uid="{00000000-0005-0000-0000-0000EB0F0000}"/>
    <cellStyle name="Header2 2 3" xfId="1568" xr:uid="{00000000-0005-0000-0000-0000EC0F0000}"/>
    <cellStyle name="Header2 2 3 2" xfId="3812" xr:uid="{00000000-0005-0000-0000-0000ED0F0000}"/>
    <cellStyle name="Header2 2 4" xfId="3026" xr:uid="{00000000-0005-0000-0000-0000EE0F0000}"/>
    <cellStyle name="Header2 3" xfId="1281" xr:uid="{00000000-0005-0000-0000-0000EF0F0000}"/>
    <cellStyle name="Header2 3 2" xfId="2068" xr:uid="{00000000-0005-0000-0000-0000F00F0000}"/>
    <cellStyle name="Header2 3 2 2" xfId="4312" xr:uid="{00000000-0005-0000-0000-0000F10F0000}"/>
    <cellStyle name="Header2 3 3" xfId="3526" xr:uid="{00000000-0005-0000-0000-0000F20F0000}"/>
    <cellStyle name="Hyperlink" xfId="5092" builtinId="8"/>
    <cellStyle name="Hyperlink 2" xfId="292" xr:uid="{00000000-0005-0000-0000-0000F40F0000}"/>
    <cellStyle name="Input [yellow]" xfId="293" xr:uid="{00000000-0005-0000-0000-0000F50F0000}"/>
    <cellStyle name="Input [yellow] 10" xfId="294" xr:uid="{00000000-0005-0000-0000-0000F60F0000}"/>
    <cellStyle name="Input [yellow] 10 2" xfId="747" xr:uid="{00000000-0005-0000-0000-0000F70F0000}"/>
    <cellStyle name="Input [yellow] 10 2 2" xfId="1570" xr:uid="{00000000-0005-0000-0000-0000F80F0000}"/>
    <cellStyle name="Input [yellow] 10 2 2 2" xfId="3814" xr:uid="{00000000-0005-0000-0000-0000F90F0000}"/>
    <cellStyle name="Input [yellow] 10 2 3" xfId="3028" xr:uid="{00000000-0005-0000-0000-0000FA0F0000}"/>
    <cellStyle name="Input [yellow] 10 3" xfId="1497" xr:uid="{00000000-0005-0000-0000-0000FB0F0000}"/>
    <cellStyle name="Input [yellow] 10 3 2" xfId="3741" xr:uid="{00000000-0005-0000-0000-0000FC0F0000}"/>
    <cellStyle name="Input [yellow] 10 4" xfId="2283" xr:uid="{00000000-0005-0000-0000-0000FD0F0000}"/>
    <cellStyle name="Input [yellow] 10 4 2" xfId="4527" xr:uid="{00000000-0005-0000-0000-0000FE0F0000}"/>
    <cellStyle name="Input [yellow] 11" xfId="295" xr:uid="{00000000-0005-0000-0000-0000FF0F0000}"/>
    <cellStyle name="Input [yellow] 11 2" xfId="748" xr:uid="{00000000-0005-0000-0000-000000100000}"/>
    <cellStyle name="Input [yellow] 11 2 2" xfId="1571" xr:uid="{00000000-0005-0000-0000-000001100000}"/>
    <cellStyle name="Input [yellow] 11 2 2 2" xfId="3815" xr:uid="{00000000-0005-0000-0000-000002100000}"/>
    <cellStyle name="Input [yellow] 11 2 3" xfId="3029" xr:uid="{00000000-0005-0000-0000-000003100000}"/>
    <cellStyle name="Input [yellow] 11 3" xfId="1498" xr:uid="{00000000-0005-0000-0000-000004100000}"/>
    <cellStyle name="Input [yellow] 11 3 2" xfId="3742" xr:uid="{00000000-0005-0000-0000-000005100000}"/>
    <cellStyle name="Input [yellow] 11 4" xfId="2284" xr:uid="{00000000-0005-0000-0000-000006100000}"/>
    <cellStyle name="Input [yellow] 11 4 2" xfId="4528" xr:uid="{00000000-0005-0000-0000-000007100000}"/>
    <cellStyle name="Input [yellow] 12" xfId="296" xr:uid="{00000000-0005-0000-0000-000008100000}"/>
    <cellStyle name="Input [yellow] 12 2" xfId="749" xr:uid="{00000000-0005-0000-0000-000009100000}"/>
    <cellStyle name="Input [yellow] 12 2 2" xfId="1572" xr:uid="{00000000-0005-0000-0000-00000A100000}"/>
    <cellStyle name="Input [yellow] 12 2 2 2" xfId="3816" xr:uid="{00000000-0005-0000-0000-00000B100000}"/>
    <cellStyle name="Input [yellow] 12 2 3" xfId="3030" xr:uid="{00000000-0005-0000-0000-00000C100000}"/>
    <cellStyle name="Input [yellow] 12 3" xfId="1499" xr:uid="{00000000-0005-0000-0000-00000D100000}"/>
    <cellStyle name="Input [yellow] 12 3 2" xfId="3743" xr:uid="{00000000-0005-0000-0000-00000E100000}"/>
    <cellStyle name="Input [yellow] 12 4" xfId="2285" xr:uid="{00000000-0005-0000-0000-00000F100000}"/>
    <cellStyle name="Input [yellow] 12 4 2" xfId="4529" xr:uid="{00000000-0005-0000-0000-000010100000}"/>
    <cellStyle name="Input [yellow] 13" xfId="297" xr:uid="{00000000-0005-0000-0000-000011100000}"/>
    <cellStyle name="Input [yellow] 13 2" xfId="750" xr:uid="{00000000-0005-0000-0000-000012100000}"/>
    <cellStyle name="Input [yellow] 13 2 2" xfId="1573" xr:uid="{00000000-0005-0000-0000-000013100000}"/>
    <cellStyle name="Input [yellow] 13 2 2 2" xfId="3817" xr:uid="{00000000-0005-0000-0000-000014100000}"/>
    <cellStyle name="Input [yellow] 13 2 3" xfId="3031" xr:uid="{00000000-0005-0000-0000-000015100000}"/>
    <cellStyle name="Input [yellow] 13 3" xfId="1500" xr:uid="{00000000-0005-0000-0000-000016100000}"/>
    <cellStyle name="Input [yellow] 13 3 2" xfId="3744" xr:uid="{00000000-0005-0000-0000-000017100000}"/>
    <cellStyle name="Input [yellow] 13 4" xfId="2286" xr:uid="{00000000-0005-0000-0000-000018100000}"/>
    <cellStyle name="Input [yellow] 13 4 2" xfId="4530" xr:uid="{00000000-0005-0000-0000-000019100000}"/>
    <cellStyle name="Input [yellow] 14" xfId="298" xr:uid="{00000000-0005-0000-0000-00001A100000}"/>
    <cellStyle name="Input [yellow] 14 2" xfId="751" xr:uid="{00000000-0005-0000-0000-00001B100000}"/>
    <cellStyle name="Input [yellow] 14 2 2" xfId="1574" xr:uid="{00000000-0005-0000-0000-00001C100000}"/>
    <cellStyle name="Input [yellow] 14 2 2 2" xfId="3818" xr:uid="{00000000-0005-0000-0000-00001D100000}"/>
    <cellStyle name="Input [yellow] 14 2 3" xfId="3032" xr:uid="{00000000-0005-0000-0000-00001E100000}"/>
    <cellStyle name="Input [yellow] 14 3" xfId="1501" xr:uid="{00000000-0005-0000-0000-00001F100000}"/>
    <cellStyle name="Input [yellow] 14 3 2" xfId="3745" xr:uid="{00000000-0005-0000-0000-000020100000}"/>
    <cellStyle name="Input [yellow] 14 4" xfId="2287" xr:uid="{00000000-0005-0000-0000-000021100000}"/>
    <cellStyle name="Input [yellow] 14 4 2" xfId="4531" xr:uid="{00000000-0005-0000-0000-000022100000}"/>
    <cellStyle name="Input [yellow] 15" xfId="299" xr:uid="{00000000-0005-0000-0000-000023100000}"/>
    <cellStyle name="Input [yellow] 15 2" xfId="752" xr:uid="{00000000-0005-0000-0000-000024100000}"/>
    <cellStyle name="Input [yellow] 15 2 2" xfId="1575" xr:uid="{00000000-0005-0000-0000-000025100000}"/>
    <cellStyle name="Input [yellow] 15 2 2 2" xfId="3819" xr:uid="{00000000-0005-0000-0000-000026100000}"/>
    <cellStyle name="Input [yellow] 15 2 3" xfId="3033" xr:uid="{00000000-0005-0000-0000-000027100000}"/>
    <cellStyle name="Input [yellow] 15 3" xfId="1502" xr:uid="{00000000-0005-0000-0000-000028100000}"/>
    <cellStyle name="Input [yellow] 15 3 2" xfId="3746" xr:uid="{00000000-0005-0000-0000-000029100000}"/>
    <cellStyle name="Input [yellow] 15 4" xfId="2288" xr:uid="{00000000-0005-0000-0000-00002A100000}"/>
    <cellStyle name="Input [yellow] 15 4 2" xfId="4532" xr:uid="{00000000-0005-0000-0000-00002B100000}"/>
    <cellStyle name="Input [yellow] 16" xfId="300" xr:uid="{00000000-0005-0000-0000-00002C100000}"/>
    <cellStyle name="Input [yellow] 16 2" xfId="753" xr:uid="{00000000-0005-0000-0000-00002D100000}"/>
    <cellStyle name="Input [yellow] 16 2 2" xfId="1576" xr:uid="{00000000-0005-0000-0000-00002E100000}"/>
    <cellStyle name="Input [yellow] 16 2 2 2" xfId="3820" xr:uid="{00000000-0005-0000-0000-00002F100000}"/>
    <cellStyle name="Input [yellow] 16 2 3" xfId="3034" xr:uid="{00000000-0005-0000-0000-000030100000}"/>
    <cellStyle name="Input [yellow] 16 3" xfId="1503" xr:uid="{00000000-0005-0000-0000-000031100000}"/>
    <cellStyle name="Input [yellow] 16 3 2" xfId="3747" xr:uid="{00000000-0005-0000-0000-000032100000}"/>
    <cellStyle name="Input [yellow] 16 4" xfId="2289" xr:uid="{00000000-0005-0000-0000-000033100000}"/>
    <cellStyle name="Input [yellow] 16 4 2" xfId="4533" xr:uid="{00000000-0005-0000-0000-000034100000}"/>
    <cellStyle name="Input [yellow] 17" xfId="301" xr:uid="{00000000-0005-0000-0000-000035100000}"/>
    <cellStyle name="Input [yellow] 17 2" xfId="754" xr:uid="{00000000-0005-0000-0000-000036100000}"/>
    <cellStyle name="Input [yellow] 17 2 2" xfId="1577" xr:uid="{00000000-0005-0000-0000-000037100000}"/>
    <cellStyle name="Input [yellow] 17 2 2 2" xfId="3821" xr:uid="{00000000-0005-0000-0000-000038100000}"/>
    <cellStyle name="Input [yellow] 17 2 3" xfId="3035" xr:uid="{00000000-0005-0000-0000-000039100000}"/>
    <cellStyle name="Input [yellow] 17 3" xfId="1504" xr:uid="{00000000-0005-0000-0000-00003A100000}"/>
    <cellStyle name="Input [yellow] 17 3 2" xfId="3748" xr:uid="{00000000-0005-0000-0000-00003B100000}"/>
    <cellStyle name="Input [yellow] 17 4" xfId="2290" xr:uid="{00000000-0005-0000-0000-00003C100000}"/>
    <cellStyle name="Input [yellow] 17 4 2" xfId="4534" xr:uid="{00000000-0005-0000-0000-00003D100000}"/>
    <cellStyle name="Input [yellow] 18" xfId="302" xr:uid="{00000000-0005-0000-0000-00003E100000}"/>
    <cellStyle name="Input [yellow] 18 2" xfId="755" xr:uid="{00000000-0005-0000-0000-00003F100000}"/>
    <cellStyle name="Input [yellow] 18 2 2" xfId="1578" xr:uid="{00000000-0005-0000-0000-000040100000}"/>
    <cellStyle name="Input [yellow] 18 2 2 2" xfId="3822" xr:uid="{00000000-0005-0000-0000-000041100000}"/>
    <cellStyle name="Input [yellow] 18 2 3" xfId="3036" xr:uid="{00000000-0005-0000-0000-000042100000}"/>
    <cellStyle name="Input [yellow] 18 3" xfId="1505" xr:uid="{00000000-0005-0000-0000-000043100000}"/>
    <cellStyle name="Input [yellow] 18 3 2" xfId="3749" xr:uid="{00000000-0005-0000-0000-000044100000}"/>
    <cellStyle name="Input [yellow] 18 4" xfId="2291" xr:uid="{00000000-0005-0000-0000-000045100000}"/>
    <cellStyle name="Input [yellow] 18 4 2" xfId="4535" xr:uid="{00000000-0005-0000-0000-000046100000}"/>
    <cellStyle name="Input [yellow] 19" xfId="303" xr:uid="{00000000-0005-0000-0000-000047100000}"/>
    <cellStyle name="Input [yellow] 19 2" xfId="756" xr:uid="{00000000-0005-0000-0000-000048100000}"/>
    <cellStyle name="Input [yellow] 19 2 2" xfId="1579" xr:uid="{00000000-0005-0000-0000-000049100000}"/>
    <cellStyle name="Input [yellow] 19 2 2 2" xfId="3823" xr:uid="{00000000-0005-0000-0000-00004A100000}"/>
    <cellStyle name="Input [yellow] 19 2 3" xfId="3037" xr:uid="{00000000-0005-0000-0000-00004B100000}"/>
    <cellStyle name="Input [yellow] 19 3" xfId="1506" xr:uid="{00000000-0005-0000-0000-00004C100000}"/>
    <cellStyle name="Input [yellow] 19 3 2" xfId="3750" xr:uid="{00000000-0005-0000-0000-00004D100000}"/>
    <cellStyle name="Input [yellow] 19 4" xfId="2292" xr:uid="{00000000-0005-0000-0000-00004E100000}"/>
    <cellStyle name="Input [yellow] 19 4 2" xfId="4536" xr:uid="{00000000-0005-0000-0000-00004F100000}"/>
    <cellStyle name="Input [yellow] 2" xfId="304" xr:uid="{00000000-0005-0000-0000-000050100000}"/>
    <cellStyle name="Input [yellow] 2 2" xfId="305" xr:uid="{00000000-0005-0000-0000-000051100000}"/>
    <cellStyle name="Input [yellow] 2 2 2" xfId="758" xr:uid="{00000000-0005-0000-0000-000052100000}"/>
    <cellStyle name="Input [yellow] 2 2 2 2" xfId="1581" xr:uid="{00000000-0005-0000-0000-000053100000}"/>
    <cellStyle name="Input [yellow] 2 2 2 2 2" xfId="3825" xr:uid="{00000000-0005-0000-0000-000054100000}"/>
    <cellStyle name="Input [yellow] 2 2 2 3" xfId="3039" xr:uid="{00000000-0005-0000-0000-000055100000}"/>
    <cellStyle name="Input [yellow] 2 2 3" xfId="1508" xr:uid="{00000000-0005-0000-0000-000056100000}"/>
    <cellStyle name="Input [yellow] 2 2 3 2" xfId="3752" xr:uid="{00000000-0005-0000-0000-000057100000}"/>
    <cellStyle name="Input [yellow] 2 2 4" xfId="2294" xr:uid="{00000000-0005-0000-0000-000058100000}"/>
    <cellStyle name="Input [yellow] 2 2 4 2" xfId="4538" xr:uid="{00000000-0005-0000-0000-000059100000}"/>
    <cellStyle name="Input [yellow] 2 3" xfId="757" xr:uid="{00000000-0005-0000-0000-00005A100000}"/>
    <cellStyle name="Input [yellow] 2 3 2" xfId="1580" xr:uid="{00000000-0005-0000-0000-00005B100000}"/>
    <cellStyle name="Input [yellow] 2 3 2 2" xfId="3824" xr:uid="{00000000-0005-0000-0000-00005C100000}"/>
    <cellStyle name="Input [yellow] 2 3 3" xfId="3038" xr:uid="{00000000-0005-0000-0000-00005D100000}"/>
    <cellStyle name="Input [yellow] 2 4" xfId="1507" xr:uid="{00000000-0005-0000-0000-00005E100000}"/>
    <cellStyle name="Input [yellow] 2 4 2" xfId="3751" xr:uid="{00000000-0005-0000-0000-00005F100000}"/>
    <cellStyle name="Input [yellow] 2 5" xfId="2293" xr:uid="{00000000-0005-0000-0000-000060100000}"/>
    <cellStyle name="Input [yellow] 2 5 2" xfId="4537" xr:uid="{00000000-0005-0000-0000-000061100000}"/>
    <cellStyle name="Input [yellow] 20" xfId="306" xr:uid="{00000000-0005-0000-0000-000062100000}"/>
    <cellStyle name="Input [yellow] 20 2" xfId="759" xr:uid="{00000000-0005-0000-0000-000063100000}"/>
    <cellStyle name="Input [yellow] 20 2 2" xfId="1582" xr:uid="{00000000-0005-0000-0000-000064100000}"/>
    <cellStyle name="Input [yellow] 20 2 2 2" xfId="3826" xr:uid="{00000000-0005-0000-0000-000065100000}"/>
    <cellStyle name="Input [yellow] 20 2 3" xfId="3040" xr:uid="{00000000-0005-0000-0000-000066100000}"/>
    <cellStyle name="Input [yellow] 20 3" xfId="1509" xr:uid="{00000000-0005-0000-0000-000067100000}"/>
    <cellStyle name="Input [yellow] 20 3 2" xfId="3753" xr:uid="{00000000-0005-0000-0000-000068100000}"/>
    <cellStyle name="Input [yellow] 20 4" xfId="2295" xr:uid="{00000000-0005-0000-0000-000069100000}"/>
    <cellStyle name="Input [yellow] 20 4 2" xfId="4539" xr:uid="{00000000-0005-0000-0000-00006A100000}"/>
    <cellStyle name="Input [yellow] 21" xfId="307" xr:uid="{00000000-0005-0000-0000-00006B100000}"/>
    <cellStyle name="Input [yellow] 21 2" xfId="760" xr:uid="{00000000-0005-0000-0000-00006C100000}"/>
    <cellStyle name="Input [yellow] 21 2 2" xfId="1583" xr:uid="{00000000-0005-0000-0000-00006D100000}"/>
    <cellStyle name="Input [yellow] 21 2 2 2" xfId="3827" xr:uid="{00000000-0005-0000-0000-00006E100000}"/>
    <cellStyle name="Input [yellow] 21 2 3" xfId="3041" xr:uid="{00000000-0005-0000-0000-00006F100000}"/>
    <cellStyle name="Input [yellow] 21 3" xfId="1510" xr:uid="{00000000-0005-0000-0000-000070100000}"/>
    <cellStyle name="Input [yellow] 21 3 2" xfId="3754" xr:uid="{00000000-0005-0000-0000-000071100000}"/>
    <cellStyle name="Input [yellow] 21 4" xfId="2296" xr:uid="{00000000-0005-0000-0000-000072100000}"/>
    <cellStyle name="Input [yellow] 21 4 2" xfId="4540" xr:uid="{00000000-0005-0000-0000-000073100000}"/>
    <cellStyle name="Input [yellow] 22" xfId="308" xr:uid="{00000000-0005-0000-0000-000074100000}"/>
    <cellStyle name="Input [yellow] 22 2" xfId="761" xr:uid="{00000000-0005-0000-0000-000075100000}"/>
    <cellStyle name="Input [yellow] 22 2 2" xfId="1584" xr:uid="{00000000-0005-0000-0000-000076100000}"/>
    <cellStyle name="Input [yellow] 22 2 2 2" xfId="3828" xr:uid="{00000000-0005-0000-0000-000077100000}"/>
    <cellStyle name="Input [yellow] 22 2 3" xfId="3042" xr:uid="{00000000-0005-0000-0000-000078100000}"/>
    <cellStyle name="Input [yellow] 22 3" xfId="1511" xr:uid="{00000000-0005-0000-0000-000079100000}"/>
    <cellStyle name="Input [yellow] 22 3 2" xfId="3755" xr:uid="{00000000-0005-0000-0000-00007A100000}"/>
    <cellStyle name="Input [yellow] 22 4" xfId="2297" xr:uid="{00000000-0005-0000-0000-00007B100000}"/>
    <cellStyle name="Input [yellow] 22 4 2" xfId="4541" xr:uid="{00000000-0005-0000-0000-00007C100000}"/>
    <cellStyle name="Input [yellow] 23" xfId="309" xr:uid="{00000000-0005-0000-0000-00007D100000}"/>
    <cellStyle name="Input [yellow] 23 2" xfId="762" xr:uid="{00000000-0005-0000-0000-00007E100000}"/>
    <cellStyle name="Input [yellow] 23 2 2" xfId="1585" xr:uid="{00000000-0005-0000-0000-00007F100000}"/>
    <cellStyle name="Input [yellow] 23 2 2 2" xfId="3829" xr:uid="{00000000-0005-0000-0000-000080100000}"/>
    <cellStyle name="Input [yellow] 23 2 3" xfId="3043" xr:uid="{00000000-0005-0000-0000-000081100000}"/>
    <cellStyle name="Input [yellow] 23 3" xfId="1512" xr:uid="{00000000-0005-0000-0000-000082100000}"/>
    <cellStyle name="Input [yellow] 23 3 2" xfId="3756" xr:uid="{00000000-0005-0000-0000-000083100000}"/>
    <cellStyle name="Input [yellow] 23 4" xfId="2298" xr:uid="{00000000-0005-0000-0000-000084100000}"/>
    <cellStyle name="Input [yellow] 23 4 2" xfId="4542" xr:uid="{00000000-0005-0000-0000-000085100000}"/>
    <cellStyle name="Input [yellow] 24" xfId="310" xr:uid="{00000000-0005-0000-0000-000086100000}"/>
    <cellStyle name="Input [yellow] 24 2" xfId="763" xr:uid="{00000000-0005-0000-0000-000087100000}"/>
    <cellStyle name="Input [yellow] 24 2 2" xfId="1586" xr:uid="{00000000-0005-0000-0000-000088100000}"/>
    <cellStyle name="Input [yellow] 24 2 2 2" xfId="3830" xr:uid="{00000000-0005-0000-0000-000089100000}"/>
    <cellStyle name="Input [yellow] 24 2 3" xfId="3044" xr:uid="{00000000-0005-0000-0000-00008A100000}"/>
    <cellStyle name="Input [yellow] 24 3" xfId="1513" xr:uid="{00000000-0005-0000-0000-00008B100000}"/>
    <cellStyle name="Input [yellow] 24 3 2" xfId="3757" xr:uid="{00000000-0005-0000-0000-00008C100000}"/>
    <cellStyle name="Input [yellow] 24 4" xfId="2299" xr:uid="{00000000-0005-0000-0000-00008D100000}"/>
    <cellStyle name="Input [yellow] 24 4 2" xfId="4543" xr:uid="{00000000-0005-0000-0000-00008E100000}"/>
    <cellStyle name="Input [yellow] 25" xfId="311" xr:uid="{00000000-0005-0000-0000-00008F100000}"/>
    <cellStyle name="Input [yellow] 25 2" xfId="764" xr:uid="{00000000-0005-0000-0000-000090100000}"/>
    <cellStyle name="Input [yellow] 25 2 2" xfId="1587" xr:uid="{00000000-0005-0000-0000-000091100000}"/>
    <cellStyle name="Input [yellow] 25 2 2 2" xfId="3831" xr:uid="{00000000-0005-0000-0000-000092100000}"/>
    <cellStyle name="Input [yellow] 25 2 3" xfId="3045" xr:uid="{00000000-0005-0000-0000-000093100000}"/>
    <cellStyle name="Input [yellow] 25 3" xfId="1514" xr:uid="{00000000-0005-0000-0000-000094100000}"/>
    <cellStyle name="Input [yellow] 25 3 2" xfId="3758" xr:uid="{00000000-0005-0000-0000-000095100000}"/>
    <cellStyle name="Input [yellow] 25 4" xfId="2300" xr:uid="{00000000-0005-0000-0000-000096100000}"/>
    <cellStyle name="Input [yellow] 25 4 2" xfId="4544" xr:uid="{00000000-0005-0000-0000-000097100000}"/>
    <cellStyle name="Input [yellow] 26" xfId="312" xr:uid="{00000000-0005-0000-0000-000098100000}"/>
    <cellStyle name="Input [yellow] 26 2" xfId="765" xr:uid="{00000000-0005-0000-0000-000099100000}"/>
    <cellStyle name="Input [yellow] 26 2 2" xfId="1588" xr:uid="{00000000-0005-0000-0000-00009A100000}"/>
    <cellStyle name="Input [yellow] 26 2 2 2" xfId="3832" xr:uid="{00000000-0005-0000-0000-00009B100000}"/>
    <cellStyle name="Input [yellow] 26 2 3" xfId="3046" xr:uid="{00000000-0005-0000-0000-00009C100000}"/>
    <cellStyle name="Input [yellow] 26 3" xfId="1515" xr:uid="{00000000-0005-0000-0000-00009D100000}"/>
    <cellStyle name="Input [yellow] 26 3 2" xfId="3759" xr:uid="{00000000-0005-0000-0000-00009E100000}"/>
    <cellStyle name="Input [yellow] 26 4" xfId="2301" xr:uid="{00000000-0005-0000-0000-00009F100000}"/>
    <cellStyle name="Input [yellow] 26 4 2" xfId="4545" xr:uid="{00000000-0005-0000-0000-0000A0100000}"/>
    <cellStyle name="Input [yellow] 27" xfId="313" xr:uid="{00000000-0005-0000-0000-0000A1100000}"/>
    <cellStyle name="Input [yellow] 27 2" xfId="766" xr:uid="{00000000-0005-0000-0000-0000A2100000}"/>
    <cellStyle name="Input [yellow] 27 2 2" xfId="1589" xr:uid="{00000000-0005-0000-0000-0000A3100000}"/>
    <cellStyle name="Input [yellow] 27 2 2 2" xfId="3833" xr:uid="{00000000-0005-0000-0000-0000A4100000}"/>
    <cellStyle name="Input [yellow] 27 2 3" xfId="3047" xr:uid="{00000000-0005-0000-0000-0000A5100000}"/>
    <cellStyle name="Input [yellow] 27 3" xfId="1516" xr:uid="{00000000-0005-0000-0000-0000A6100000}"/>
    <cellStyle name="Input [yellow] 27 3 2" xfId="3760" xr:uid="{00000000-0005-0000-0000-0000A7100000}"/>
    <cellStyle name="Input [yellow] 27 4" xfId="2302" xr:uid="{00000000-0005-0000-0000-0000A8100000}"/>
    <cellStyle name="Input [yellow] 27 4 2" xfId="4546" xr:uid="{00000000-0005-0000-0000-0000A9100000}"/>
    <cellStyle name="Input [yellow] 28" xfId="314" xr:uid="{00000000-0005-0000-0000-0000AA100000}"/>
    <cellStyle name="Input [yellow] 28 2" xfId="767" xr:uid="{00000000-0005-0000-0000-0000AB100000}"/>
    <cellStyle name="Input [yellow] 28 2 2" xfId="1590" xr:uid="{00000000-0005-0000-0000-0000AC100000}"/>
    <cellStyle name="Input [yellow] 28 2 2 2" xfId="3834" xr:uid="{00000000-0005-0000-0000-0000AD100000}"/>
    <cellStyle name="Input [yellow] 28 2 3" xfId="3048" xr:uid="{00000000-0005-0000-0000-0000AE100000}"/>
    <cellStyle name="Input [yellow] 28 3" xfId="1517" xr:uid="{00000000-0005-0000-0000-0000AF100000}"/>
    <cellStyle name="Input [yellow] 28 3 2" xfId="3761" xr:uid="{00000000-0005-0000-0000-0000B0100000}"/>
    <cellStyle name="Input [yellow] 28 4" xfId="2303" xr:uid="{00000000-0005-0000-0000-0000B1100000}"/>
    <cellStyle name="Input [yellow] 28 4 2" xfId="4547" xr:uid="{00000000-0005-0000-0000-0000B2100000}"/>
    <cellStyle name="Input [yellow] 29" xfId="315" xr:uid="{00000000-0005-0000-0000-0000B3100000}"/>
    <cellStyle name="Input [yellow] 29 2" xfId="768" xr:uid="{00000000-0005-0000-0000-0000B4100000}"/>
    <cellStyle name="Input [yellow] 29 2 2" xfId="1591" xr:uid="{00000000-0005-0000-0000-0000B5100000}"/>
    <cellStyle name="Input [yellow] 29 2 2 2" xfId="3835" xr:uid="{00000000-0005-0000-0000-0000B6100000}"/>
    <cellStyle name="Input [yellow] 29 2 3" xfId="3049" xr:uid="{00000000-0005-0000-0000-0000B7100000}"/>
    <cellStyle name="Input [yellow] 29 3" xfId="1518" xr:uid="{00000000-0005-0000-0000-0000B8100000}"/>
    <cellStyle name="Input [yellow] 29 3 2" xfId="3762" xr:uid="{00000000-0005-0000-0000-0000B9100000}"/>
    <cellStyle name="Input [yellow] 29 4" xfId="2304" xr:uid="{00000000-0005-0000-0000-0000BA100000}"/>
    <cellStyle name="Input [yellow] 29 4 2" xfId="4548" xr:uid="{00000000-0005-0000-0000-0000BB100000}"/>
    <cellStyle name="Input [yellow] 3" xfId="316" xr:uid="{00000000-0005-0000-0000-0000BC100000}"/>
    <cellStyle name="Input [yellow] 3 2" xfId="769" xr:uid="{00000000-0005-0000-0000-0000BD100000}"/>
    <cellStyle name="Input [yellow] 3 2 2" xfId="1592" xr:uid="{00000000-0005-0000-0000-0000BE100000}"/>
    <cellStyle name="Input [yellow] 3 2 2 2" xfId="3836" xr:uid="{00000000-0005-0000-0000-0000BF100000}"/>
    <cellStyle name="Input [yellow] 3 2 3" xfId="3050" xr:uid="{00000000-0005-0000-0000-0000C0100000}"/>
    <cellStyle name="Input [yellow] 3 3" xfId="1519" xr:uid="{00000000-0005-0000-0000-0000C1100000}"/>
    <cellStyle name="Input [yellow] 3 3 2" xfId="3763" xr:uid="{00000000-0005-0000-0000-0000C2100000}"/>
    <cellStyle name="Input [yellow] 3 4" xfId="2305" xr:uid="{00000000-0005-0000-0000-0000C3100000}"/>
    <cellStyle name="Input [yellow] 3 4 2" xfId="4549" xr:uid="{00000000-0005-0000-0000-0000C4100000}"/>
    <cellStyle name="Input [yellow] 30" xfId="317" xr:uid="{00000000-0005-0000-0000-0000C5100000}"/>
    <cellStyle name="Input [yellow] 30 2" xfId="770" xr:uid="{00000000-0005-0000-0000-0000C6100000}"/>
    <cellStyle name="Input [yellow] 30 2 2" xfId="1593" xr:uid="{00000000-0005-0000-0000-0000C7100000}"/>
    <cellStyle name="Input [yellow] 30 2 2 2" xfId="3837" xr:uid="{00000000-0005-0000-0000-0000C8100000}"/>
    <cellStyle name="Input [yellow] 30 2 3" xfId="3051" xr:uid="{00000000-0005-0000-0000-0000C9100000}"/>
    <cellStyle name="Input [yellow] 30 3" xfId="1520" xr:uid="{00000000-0005-0000-0000-0000CA100000}"/>
    <cellStyle name="Input [yellow] 30 3 2" xfId="3764" xr:uid="{00000000-0005-0000-0000-0000CB100000}"/>
    <cellStyle name="Input [yellow] 30 4" xfId="2306" xr:uid="{00000000-0005-0000-0000-0000CC100000}"/>
    <cellStyle name="Input [yellow] 30 4 2" xfId="4550" xr:uid="{00000000-0005-0000-0000-0000CD100000}"/>
    <cellStyle name="Input [yellow] 31" xfId="318" xr:uid="{00000000-0005-0000-0000-0000CE100000}"/>
    <cellStyle name="Input [yellow] 31 2" xfId="771" xr:uid="{00000000-0005-0000-0000-0000CF100000}"/>
    <cellStyle name="Input [yellow] 31 2 2" xfId="1594" xr:uid="{00000000-0005-0000-0000-0000D0100000}"/>
    <cellStyle name="Input [yellow] 31 2 2 2" xfId="3838" xr:uid="{00000000-0005-0000-0000-0000D1100000}"/>
    <cellStyle name="Input [yellow] 31 2 3" xfId="3052" xr:uid="{00000000-0005-0000-0000-0000D2100000}"/>
    <cellStyle name="Input [yellow] 31 3" xfId="1521" xr:uid="{00000000-0005-0000-0000-0000D3100000}"/>
    <cellStyle name="Input [yellow] 31 3 2" xfId="3765" xr:uid="{00000000-0005-0000-0000-0000D4100000}"/>
    <cellStyle name="Input [yellow] 31 4" xfId="2307" xr:uid="{00000000-0005-0000-0000-0000D5100000}"/>
    <cellStyle name="Input [yellow] 31 4 2" xfId="4551" xr:uid="{00000000-0005-0000-0000-0000D6100000}"/>
    <cellStyle name="Input [yellow] 32" xfId="319" xr:uid="{00000000-0005-0000-0000-0000D7100000}"/>
    <cellStyle name="Input [yellow] 32 2" xfId="772" xr:uid="{00000000-0005-0000-0000-0000D8100000}"/>
    <cellStyle name="Input [yellow] 32 2 2" xfId="1595" xr:uid="{00000000-0005-0000-0000-0000D9100000}"/>
    <cellStyle name="Input [yellow] 32 2 2 2" xfId="3839" xr:uid="{00000000-0005-0000-0000-0000DA100000}"/>
    <cellStyle name="Input [yellow] 32 2 3" xfId="3053" xr:uid="{00000000-0005-0000-0000-0000DB100000}"/>
    <cellStyle name="Input [yellow] 32 3" xfId="1522" xr:uid="{00000000-0005-0000-0000-0000DC100000}"/>
    <cellStyle name="Input [yellow] 32 3 2" xfId="3766" xr:uid="{00000000-0005-0000-0000-0000DD100000}"/>
    <cellStyle name="Input [yellow] 32 4" xfId="2308" xr:uid="{00000000-0005-0000-0000-0000DE100000}"/>
    <cellStyle name="Input [yellow] 32 4 2" xfId="4552" xr:uid="{00000000-0005-0000-0000-0000DF100000}"/>
    <cellStyle name="Input [yellow] 33" xfId="320" xr:uid="{00000000-0005-0000-0000-0000E0100000}"/>
    <cellStyle name="Input [yellow] 33 2" xfId="773" xr:uid="{00000000-0005-0000-0000-0000E1100000}"/>
    <cellStyle name="Input [yellow] 33 2 2" xfId="1596" xr:uid="{00000000-0005-0000-0000-0000E2100000}"/>
    <cellStyle name="Input [yellow] 33 2 2 2" xfId="3840" xr:uid="{00000000-0005-0000-0000-0000E3100000}"/>
    <cellStyle name="Input [yellow] 33 2 3" xfId="3054" xr:uid="{00000000-0005-0000-0000-0000E4100000}"/>
    <cellStyle name="Input [yellow] 33 3" xfId="1523" xr:uid="{00000000-0005-0000-0000-0000E5100000}"/>
    <cellStyle name="Input [yellow] 33 3 2" xfId="3767" xr:uid="{00000000-0005-0000-0000-0000E6100000}"/>
    <cellStyle name="Input [yellow] 33 4" xfId="2309" xr:uid="{00000000-0005-0000-0000-0000E7100000}"/>
    <cellStyle name="Input [yellow] 33 4 2" xfId="4553" xr:uid="{00000000-0005-0000-0000-0000E8100000}"/>
    <cellStyle name="Input [yellow] 34" xfId="321" xr:uid="{00000000-0005-0000-0000-0000E9100000}"/>
    <cellStyle name="Input [yellow] 34 2" xfId="774" xr:uid="{00000000-0005-0000-0000-0000EA100000}"/>
    <cellStyle name="Input [yellow] 34 2 2" xfId="1597" xr:uid="{00000000-0005-0000-0000-0000EB100000}"/>
    <cellStyle name="Input [yellow] 34 2 2 2" xfId="3841" xr:uid="{00000000-0005-0000-0000-0000EC100000}"/>
    <cellStyle name="Input [yellow] 34 2 3" xfId="3055" xr:uid="{00000000-0005-0000-0000-0000ED100000}"/>
    <cellStyle name="Input [yellow] 34 3" xfId="1524" xr:uid="{00000000-0005-0000-0000-0000EE100000}"/>
    <cellStyle name="Input [yellow] 34 3 2" xfId="3768" xr:uid="{00000000-0005-0000-0000-0000EF100000}"/>
    <cellStyle name="Input [yellow] 34 4" xfId="2310" xr:uid="{00000000-0005-0000-0000-0000F0100000}"/>
    <cellStyle name="Input [yellow] 34 4 2" xfId="4554" xr:uid="{00000000-0005-0000-0000-0000F1100000}"/>
    <cellStyle name="Input [yellow] 35" xfId="322" xr:uid="{00000000-0005-0000-0000-0000F2100000}"/>
    <cellStyle name="Input [yellow] 35 2" xfId="775" xr:uid="{00000000-0005-0000-0000-0000F3100000}"/>
    <cellStyle name="Input [yellow] 35 2 2" xfId="1598" xr:uid="{00000000-0005-0000-0000-0000F4100000}"/>
    <cellStyle name="Input [yellow] 35 2 2 2" xfId="3842" xr:uid="{00000000-0005-0000-0000-0000F5100000}"/>
    <cellStyle name="Input [yellow] 35 2 3" xfId="3056" xr:uid="{00000000-0005-0000-0000-0000F6100000}"/>
    <cellStyle name="Input [yellow] 35 3" xfId="1525" xr:uid="{00000000-0005-0000-0000-0000F7100000}"/>
    <cellStyle name="Input [yellow] 35 3 2" xfId="3769" xr:uid="{00000000-0005-0000-0000-0000F8100000}"/>
    <cellStyle name="Input [yellow] 35 4" xfId="2311" xr:uid="{00000000-0005-0000-0000-0000F9100000}"/>
    <cellStyle name="Input [yellow] 35 4 2" xfId="4555" xr:uid="{00000000-0005-0000-0000-0000FA100000}"/>
    <cellStyle name="Input [yellow] 36" xfId="323" xr:uid="{00000000-0005-0000-0000-0000FB100000}"/>
    <cellStyle name="Input [yellow] 36 2" xfId="776" xr:uid="{00000000-0005-0000-0000-0000FC100000}"/>
    <cellStyle name="Input [yellow] 36 2 2" xfId="1599" xr:uid="{00000000-0005-0000-0000-0000FD100000}"/>
    <cellStyle name="Input [yellow] 36 2 2 2" xfId="3843" xr:uid="{00000000-0005-0000-0000-0000FE100000}"/>
    <cellStyle name="Input [yellow] 36 2 3" xfId="3057" xr:uid="{00000000-0005-0000-0000-0000FF100000}"/>
    <cellStyle name="Input [yellow] 36 3" xfId="1526" xr:uid="{00000000-0005-0000-0000-000000110000}"/>
    <cellStyle name="Input [yellow] 36 3 2" xfId="3770" xr:uid="{00000000-0005-0000-0000-000001110000}"/>
    <cellStyle name="Input [yellow] 36 4" xfId="2312" xr:uid="{00000000-0005-0000-0000-000002110000}"/>
    <cellStyle name="Input [yellow] 36 4 2" xfId="4556" xr:uid="{00000000-0005-0000-0000-000003110000}"/>
    <cellStyle name="Input [yellow] 37" xfId="324" xr:uid="{00000000-0005-0000-0000-000004110000}"/>
    <cellStyle name="Input [yellow] 37 2" xfId="777" xr:uid="{00000000-0005-0000-0000-000005110000}"/>
    <cellStyle name="Input [yellow] 37 2 2" xfId="1600" xr:uid="{00000000-0005-0000-0000-000006110000}"/>
    <cellStyle name="Input [yellow] 37 2 2 2" xfId="3844" xr:uid="{00000000-0005-0000-0000-000007110000}"/>
    <cellStyle name="Input [yellow] 37 2 3" xfId="3058" xr:uid="{00000000-0005-0000-0000-000008110000}"/>
    <cellStyle name="Input [yellow] 37 3" xfId="1527" xr:uid="{00000000-0005-0000-0000-000009110000}"/>
    <cellStyle name="Input [yellow] 37 3 2" xfId="3771" xr:uid="{00000000-0005-0000-0000-00000A110000}"/>
    <cellStyle name="Input [yellow] 37 4" xfId="2313" xr:uid="{00000000-0005-0000-0000-00000B110000}"/>
    <cellStyle name="Input [yellow] 37 4 2" xfId="4557" xr:uid="{00000000-0005-0000-0000-00000C110000}"/>
    <cellStyle name="Input [yellow] 38" xfId="325" xr:uid="{00000000-0005-0000-0000-00000D110000}"/>
    <cellStyle name="Input [yellow] 38 2" xfId="778" xr:uid="{00000000-0005-0000-0000-00000E110000}"/>
    <cellStyle name="Input [yellow] 38 2 2" xfId="1601" xr:uid="{00000000-0005-0000-0000-00000F110000}"/>
    <cellStyle name="Input [yellow] 38 2 2 2" xfId="3845" xr:uid="{00000000-0005-0000-0000-000010110000}"/>
    <cellStyle name="Input [yellow] 38 2 3" xfId="3059" xr:uid="{00000000-0005-0000-0000-000011110000}"/>
    <cellStyle name="Input [yellow] 38 3" xfId="1528" xr:uid="{00000000-0005-0000-0000-000012110000}"/>
    <cellStyle name="Input [yellow] 38 3 2" xfId="3772" xr:uid="{00000000-0005-0000-0000-000013110000}"/>
    <cellStyle name="Input [yellow] 38 4" xfId="2314" xr:uid="{00000000-0005-0000-0000-000014110000}"/>
    <cellStyle name="Input [yellow] 38 4 2" xfId="4558" xr:uid="{00000000-0005-0000-0000-000015110000}"/>
    <cellStyle name="Input [yellow] 39" xfId="326" xr:uid="{00000000-0005-0000-0000-000016110000}"/>
    <cellStyle name="Input [yellow] 39 2" xfId="779" xr:uid="{00000000-0005-0000-0000-000017110000}"/>
    <cellStyle name="Input [yellow] 39 2 2" xfId="1602" xr:uid="{00000000-0005-0000-0000-000018110000}"/>
    <cellStyle name="Input [yellow] 39 2 2 2" xfId="3846" xr:uid="{00000000-0005-0000-0000-000019110000}"/>
    <cellStyle name="Input [yellow] 39 2 3" xfId="3060" xr:uid="{00000000-0005-0000-0000-00001A110000}"/>
    <cellStyle name="Input [yellow] 39 3" xfId="1529" xr:uid="{00000000-0005-0000-0000-00001B110000}"/>
    <cellStyle name="Input [yellow] 39 3 2" xfId="3773" xr:uid="{00000000-0005-0000-0000-00001C110000}"/>
    <cellStyle name="Input [yellow] 39 4" xfId="2315" xr:uid="{00000000-0005-0000-0000-00001D110000}"/>
    <cellStyle name="Input [yellow] 39 4 2" xfId="4559" xr:uid="{00000000-0005-0000-0000-00001E110000}"/>
    <cellStyle name="Input [yellow] 4" xfId="327" xr:uid="{00000000-0005-0000-0000-00001F110000}"/>
    <cellStyle name="Input [yellow] 4 2" xfId="780" xr:uid="{00000000-0005-0000-0000-000020110000}"/>
    <cellStyle name="Input [yellow] 4 2 2" xfId="1603" xr:uid="{00000000-0005-0000-0000-000021110000}"/>
    <cellStyle name="Input [yellow] 4 2 2 2" xfId="3847" xr:uid="{00000000-0005-0000-0000-000022110000}"/>
    <cellStyle name="Input [yellow] 4 2 3" xfId="3061" xr:uid="{00000000-0005-0000-0000-000023110000}"/>
    <cellStyle name="Input [yellow] 4 3" xfId="1530" xr:uid="{00000000-0005-0000-0000-000024110000}"/>
    <cellStyle name="Input [yellow] 4 3 2" xfId="3774" xr:uid="{00000000-0005-0000-0000-000025110000}"/>
    <cellStyle name="Input [yellow] 4 4" xfId="2316" xr:uid="{00000000-0005-0000-0000-000026110000}"/>
    <cellStyle name="Input [yellow] 4 4 2" xfId="4560" xr:uid="{00000000-0005-0000-0000-000027110000}"/>
    <cellStyle name="Input [yellow] 40" xfId="328" xr:uid="{00000000-0005-0000-0000-000028110000}"/>
    <cellStyle name="Input [yellow] 40 2" xfId="781" xr:uid="{00000000-0005-0000-0000-000029110000}"/>
    <cellStyle name="Input [yellow] 40 2 2" xfId="1604" xr:uid="{00000000-0005-0000-0000-00002A110000}"/>
    <cellStyle name="Input [yellow] 40 2 2 2" xfId="3848" xr:uid="{00000000-0005-0000-0000-00002B110000}"/>
    <cellStyle name="Input [yellow] 40 2 3" xfId="3062" xr:uid="{00000000-0005-0000-0000-00002C110000}"/>
    <cellStyle name="Input [yellow] 40 3" xfId="1531" xr:uid="{00000000-0005-0000-0000-00002D110000}"/>
    <cellStyle name="Input [yellow] 40 3 2" xfId="3775" xr:uid="{00000000-0005-0000-0000-00002E110000}"/>
    <cellStyle name="Input [yellow] 40 4" xfId="2317" xr:uid="{00000000-0005-0000-0000-00002F110000}"/>
    <cellStyle name="Input [yellow] 40 4 2" xfId="4561" xr:uid="{00000000-0005-0000-0000-000030110000}"/>
    <cellStyle name="Input [yellow] 41" xfId="329" xr:uid="{00000000-0005-0000-0000-000031110000}"/>
    <cellStyle name="Input [yellow] 41 2" xfId="782" xr:uid="{00000000-0005-0000-0000-000032110000}"/>
    <cellStyle name="Input [yellow] 41 2 2" xfId="1605" xr:uid="{00000000-0005-0000-0000-000033110000}"/>
    <cellStyle name="Input [yellow] 41 2 2 2" xfId="3849" xr:uid="{00000000-0005-0000-0000-000034110000}"/>
    <cellStyle name="Input [yellow] 41 2 3" xfId="3063" xr:uid="{00000000-0005-0000-0000-000035110000}"/>
    <cellStyle name="Input [yellow] 41 3" xfId="1532" xr:uid="{00000000-0005-0000-0000-000036110000}"/>
    <cellStyle name="Input [yellow] 41 3 2" xfId="3776" xr:uid="{00000000-0005-0000-0000-000037110000}"/>
    <cellStyle name="Input [yellow] 41 4" xfId="2318" xr:uid="{00000000-0005-0000-0000-000038110000}"/>
    <cellStyle name="Input [yellow] 41 4 2" xfId="4562" xr:uid="{00000000-0005-0000-0000-000039110000}"/>
    <cellStyle name="Input [yellow] 42" xfId="330" xr:uid="{00000000-0005-0000-0000-00003A110000}"/>
    <cellStyle name="Input [yellow] 42 2" xfId="783" xr:uid="{00000000-0005-0000-0000-00003B110000}"/>
    <cellStyle name="Input [yellow] 42 2 2" xfId="1606" xr:uid="{00000000-0005-0000-0000-00003C110000}"/>
    <cellStyle name="Input [yellow] 42 2 2 2" xfId="3850" xr:uid="{00000000-0005-0000-0000-00003D110000}"/>
    <cellStyle name="Input [yellow] 42 2 3" xfId="3064" xr:uid="{00000000-0005-0000-0000-00003E110000}"/>
    <cellStyle name="Input [yellow] 42 3" xfId="1533" xr:uid="{00000000-0005-0000-0000-00003F110000}"/>
    <cellStyle name="Input [yellow] 42 3 2" xfId="3777" xr:uid="{00000000-0005-0000-0000-000040110000}"/>
    <cellStyle name="Input [yellow] 42 4" xfId="2319" xr:uid="{00000000-0005-0000-0000-000041110000}"/>
    <cellStyle name="Input [yellow] 42 4 2" xfId="4563" xr:uid="{00000000-0005-0000-0000-000042110000}"/>
    <cellStyle name="Input [yellow] 43" xfId="331" xr:uid="{00000000-0005-0000-0000-000043110000}"/>
    <cellStyle name="Input [yellow] 43 2" xfId="784" xr:uid="{00000000-0005-0000-0000-000044110000}"/>
    <cellStyle name="Input [yellow] 43 2 2" xfId="1607" xr:uid="{00000000-0005-0000-0000-000045110000}"/>
    <cellStyle name="Input [yellow] 43 2 2 2" xfId="3851" xr:uid="{00000000-0005-0000-0000-000046110000}"/>
    <cellStyle name="Input [yellow] 43 2 3" xfId="3065" xr:uid="{00000000-0005-0000-0000-000047110000}"/>
    <cellStyle name="Input [yellow] 43 3" xfId="1534" xr:uid="{00000000-0005-0000-0000-000048110000}"/>
    <cellStyle name="Input [yellow] 43 3 2" xfId="3778" xr:uid="{00000000-0005-0000-0000-000049110000}"/>
    <cellStyle name="Input [yellow] 43 4" xfId="2320" xr:uid="{00000000-0005-0000-0000-00004A110000}"/>
    <cellStyle name="Input [yellow] 43 4 2" xfId="4564" xr:uid="{00000000-0005-0000-0000-00004B110000}"/>
    <cellStyle name="Input [yellow] 44" xfId="332" xr:uid="{00000000-0005-0000-0000-00004C110000}"/>
    <cellStyle name="Input [yellow] 44 2" xfId="785" xr:uid="{00000000-0005-0000-0000-00004D110000}"/>
    <cellStyle name="Input [yellow] 44 2 2" xfId="1608" xr:uid="{00000000-0005-0000-0000-00004E110000}"/>
    <cellStyle name="Input [yellow] 44 2 2 2" xfId="3852" xr:uid="{00000000-0005-0000-0000-00004F110000}"/>
    <cellStyle name="Input [yellow] 44 2 3" xfId="3066" xr:uid="{00000000-0005-0000-0000-000050110000}"/>
    <cellStyle name="Input [yellow] 44 3" xfId="1535" xr:uid="{00000000-0005-0000-0000-000051110000}"/>
    <cellStyle name="Input [yellow] 44 3 2" xfId="3779" xr:uid="{00000000-0005-0000-0000-000052110000}"/>
    <cellStyle name="Input [yellow] 44 4" xfId="2321" xr:uid="{00000000-0005-0000-0000-000053110000}"/>
    <cellStyle name="Input [yellow] 44 4 2" xfId="4565" xr:uid="{00000000-0005-0000-0000-000054110000}"/>
    <cellStyle name="Input [yellow] 45" xfId="333" xr:uid="{00000000-0005-0000-0000-000055110000}"/>
    <cellStyle name="Input [yellow] 45 2" xfId="786" xr:uid="{00000000-0005-0000-0000-000056110000}"/>
    <cellStyle name="Input [yellow] 45 2 2" xfId="1609" xr:uid="{00000000-0005-0000-0000-000057110000}"/>
    <cellStyle name="Input [yellow] 45 2 2 2" xfId="3853" xr:uid="{00000000-0005-0000-0000-000058110000}"/>
    <cellStyle name="Input [yellow] 45 2 3" xfId="3067" xr:uid="{00000000-0005-0000-0000-000059110000}"/>
    <cellStyle name="Input [yellow] 45 3" xfId="1536" xr:uid="{00000000-0005-0000-0000-00005A110000}"/>
    <cellStyle name="Input [yellow] 45 3 2" xfId="3780" xr:uid="{00000000-0005-0000-0000-00005B110000}"/>
    <cellStyle name="Input [yellow] 45 4" xfId="2322" xr:uid="{00000000-0005-0000-0000-00005C110000}"/>
    <cellStyle name="Input [yellow] 45 4 2" xfId="4566" xr:uid="{00000000-0005-0000-0000-00005D110000}"/>
    <cellStyle name="Input [yellow] 46" xfId="334" xr:uid="{00000000-0005-0000-0000-00005E110000}"/>
    <cellStyle name="Input [yellow] 46 2" xfId="787" xr:uid="{00000000-0005-0000-0000-00005F110000}"/>
    <cellStyle name="Input [yellow] 46 2 2" xfId="1610" xr:uid="{00000000-0005-0000-0000-000060110000}"/>
    <cellStyle name="Input [yellow] 46 2 2 2" xfId="3854" xr:uid="{00000000-0005-0000-0000-000061110000}"/>
    <cellStyle name="Input [yellow] 46 2 3" xfId="3068" xr:uid="{00000000-0005-0000-0000-000062110000}"/>
    <cellStyle name="Input [yellow] 46 3" xfId="1537" xr:uid="{00000000-0005-0000-0000-000063110000}"/>
    <cellStyle name="Input [yellow] 46 3 2" xfId="3781" xr:uid="{00000000-0005-0000-0000-000064110000}"/>
    <cellStyle name="Input [yellow] 46 4" xfId="2323" xr:uid="{00000000-0005-0000-0000-000065110000}"/>
    <cellStyle name="Input [yellow] 46 4 2" xfId="4567" xr:uid="{00000000-0005-0000-0000-000066110000}"/>
    <cellStyle name="Input [yellow] 47" xfId="335" xr:uid="{00000000-0005-0000-0000-000067110000}"/>
    <cellStyle name="Input [yellow] 47 2" xfId="788" xr:uid="{00000000-0005-0000-0000-000068110000}"/>
    <cellStyle name="Input [yellow] 47 2 2" xfId="1611" xr:uid="{00000000-0005-0000-0000-000069110000}"/>
    <cellStyle name="Input [yellow] 47 2 2 2" xfId="3855" xr:uid="{00000000-0005-0000-0000-00006A110000}"/>
    <cellStyle name="Input [yellow] 47 2 3" xfId="3069" xr:uid="{00000000-0005-0000-0000-00006B110000}"/>
    <cellStyle name="Input [yellow] 47 3" xfId="1538" xr:uid="{00000000-0005-0000-0000-00006C110000}"/>
    <cellStyle name="Input [yellow] 47 3 2" xfId="3782" xr:uid="{00000000-0005-0000-0000-00006D110000}"/>
    <cellStyle name="Input [yellow] 47 4" xfId="2324" xr:uid="{00000000-0005-0000-0000-00006E110000}"/>
    <cellStyle name="Input [yellow] 47 4 2" xfId="4568" xr:uid="{00000000-0005-0000-0000-00006F110000}"/>
    <cellStyle name="Input [yellow] 48" xfId="336" xr:uid="{00000000-0005-0000-0000-000070110000}"/>
    <cellStyle name="Input [yellow] 48 2" xfId="789" xr:uid="{00000000-0005-0000-0000-000071110000}"/>
    <cellStyle name="Input [yellow] 48 2 2" xfId="1612" xr:uid="{00000000-0005-0000-0000-000072110000}"/>
    <cellStyle name="Input [yellow] 48 2 2 2" xfId="3856" xr:uid="{00000000-0005-0000-0000-000073110000}"/>
    <cellStyle name="Input [yellow] 48 2 3" xfId="3070" xr:uid="{00000000-0005-0000-0000-000074110000}"/>
    <cellStyle name="Input [yellow] 48 3" xfId="1539" xr:uid="{00000000-0005-0000-0000-000075110000}"/>
    <cellStyle name="Input [yellow] 48 3 2" xfId="3783" xr:uid="{00000000-0005-0000-0000-000076110000}"/>
    <cellStyle name="Input [yellow] 48 4" xfId="2325" xr:uid="{00000000-0005-0000-0000-000077110000}"/>
    <cellStyle name="Input [yellow] 48 4 2" xfId="4569" xr:uid="{00000000-0005-0000-0000-000078110000}"/>
    <cellStyle name="Input [yellow] 49" xfId="337" xr:uid="{00000000-0005-0000-0000-000079110000}"/>
    <cellStyle name="Input [yellow] 49 2" xfId="790" xr:uid="{00000000-0005-0000-0000-00007A110000}"/>
    <cellStyle name="Input [yellow] 49 2 2" xfId="1613" xr:uid="{00000000-0005-0000-0000-00007B110000}"/>
    <cellStyle name="Input [yellow] 49 2 2 2" xfId="3857" xr:uid="{00000000-0005-0000-0000-00007C110000}"/>
    <cellStyle name="Input [yellow] 49 2 3" xfId="3071" xr:uid="{00000000-0005-0000-0000-00007D110000}"/>
    <cellStyle name="Input [yellow] 49 3" xfId="1540" xr:uid="{00000000-0005-0000-0000-00007E110000}"/>
    <cellStyle name="Input [yellow] 49 3 2" xfId="3784" xr:uid="{00000000-0005-0000-0000-00007F110000}"/>
    <cellStyle name="Input [yellow] 49 4" xfId="2326" xr:uid="{00000000-0005-0000-0000-000080110000}"/>
    <cellStyle name="Input [yellow] 49 4 2" xfId="4570" xr:uid="{00000000-0005-0000-0000-000081110000}"/>
    <cellStyle name="Input [yellow] 5" xfId="338" xr:uid="{00000000-0005-0000-0000-000082110000}"/>
    <cellStyle name="Input [yellow] 5 2" xfId="791" xr:uid="{00000000-0005-0000-0000-000083110000}"/>
    <cellStyle name="Input [yellow] 5 2 2" xfId="1614" xr:uid="{00000000-0005-0000-0000-000084110000}"/>
    <cellStyle name="Input [yellow] 5 2 2 2" xfId="3858" xr:uid="{00000000-0005-0000-0000-000085110000}"/>
    <cellStyle name="Input [yellow] 5 2 3" xfId="3072" xr:uid="{00000000-0005-0000-0000-000086110000}"/>
    <cellStyle name="Input [yellow] 5 3" xfId="1541" xr:uid="{00000000-0005-0000-0000-000087110000}"/>
    <cellStyle name="Input [yellow] 5 3 2" xfId="3785" xr:uid="{00000000-0005-0000-0000-000088110000}"/>
    <cellStyle name="Input [yellow] 5 4" xfId="2327" xr:uid="{00000000-0005-0000-0000-000089110000}"/>
    <cellStyle name="Input [yellow] 5 4 2" xfId="4571" xr:uid="{00000000-0005-0000-0000-00008A110000}"/>
    <cellStyle name="Input [yellow] 50" xfId="339" xr:uid="{00000000-0005-0000-0000-00008B110000}"/>
    <cellStyle name="Input [yellow] 50 2" xfId="792" xr:uid="{00000000-0005-0000-0000-00008C110000}"/>
    <cellStyle name="Input [yellow] 50 2 2" xfId="1615" xr:uid="{00000000-0005-0000-0000-00008D110000}"/>
    <cellStyle name="Input [yellow] 50 2 2 2" xfId="3859" xr:uid="{00000000-0005-0000-0000-00008E110000}"/>
    <cellStyle name="Input [yellow] 50 2 3" xfId="3073" xr:uid="{00000000-0005-0000-0000-00008F110000}"/>
    <cellStyle name="Input [yellow] 50 3" xfId="1542" xr:uid="{00000000-0005-0000-0000-000090110000}"/>
    <cellStyle name="Input [yellow] 50 3 2" xfId="3786" xr:uid="{00000000-0005-0000-0000-000091110000}"/>
    <cellStyle name="Input [yellow] 50 4" xfId="2328" xr:uid="{00000000-0005-0000-0000-000092110000}"/>
    <cellStyle name="Input [yellow] 50 4 2" xfId="4572" xr:uid="{00000000-0005-0000-0000-000093110000}"/>
    <cellStyle name="Input [yellow] 51" xfId="340" xr:uid="{00000000-0005-0000-0000-000094110000}"/>
    <cellStyle name="Input [yellow] 51 2" xfId="793" xr:uid="{00000000-0005-0000-0000-000095110000}"/>
    <cellStyle name="Input [yellow] 51 2 2" xfId="1616" xr:uid="{00000000-0005-0000-0000-000096110000}"/>
    <cellStyle name="Input [yellow] 51 2 2 2" xfId="3860" xr:uid="{00000000-0005-0000-0000-000097110000}"/>
    <cellStyle name="Input [yellow] 51 2 3" xfId="3074" xr:uid="{00000000-0005-0000-0000-000098110000}"/>
    <cellStyle name="Input [yellow] 51 3" xfId="1543" xr:uid="{00000000-0005-0000-0000-000099110000}"/>
    <cellStyle name="Input [yellow] 51 3 2" xfId="3787" xr:uid="{00000000-0005-0000-0000-00009A110000}"/>
    <cellStyle name="Input [yellow] 51 4" xfId="2329" xr:uid="{00000000-0005-0000-0000-00009B110000}"/>
    <cellStyle name="Input [yellow] 51 4 2" xfId="4573" xr:uid="{00000000-0005-0000-0000-00009C110000}"/>
    <cellStyle name="Input [yellow] 52" xfId="341" xr:uid="{00000000-0005-0000-0000-00009D110000}"/>
    <cellStyle name="Input [yellow] 52 2" xfId="794" xr:uid="{00000000-0005-0000-0000-00009E110000}"/>
    <cellStyle name="Input [yellow] 52 2 2" xfId="1617" xr:uid="{00000000-0005-0000-0000-00009F110000}"/>
    <cellStyle name="Input [yellow] 52 2 2 2" xfId="3861" xr:uid="{00000000-0005-0000-0000-0000A0110000}"/>
    <cellStyle name="Input [yellow] 52 2 3" xfId="3075" xr:uid="{00000000-0005-0000-0000-0000A1110000}"/>
    <cellStyle name="Input [yellow] 52 3" xfId="1544" xr:uid="{00000000-0005-0000-0000-0000A2110000}"/>
    <cellStyle name="Input [yellow] 52 3 2" xfId="3788" xr:uid="{00000000-0005-0000-0000-0000A3110000}"/>
    <cellStyle name="Input [yellow] 52 4" xfId="2330" xr:uid="{00000000-0005-0000-0000-0000A4110000}"/>
    <cellStyle name="Input [yellow] 52 4 2" xfId="4574" xr:uid="{00000000-0005-0000-0000-0000A5110000}"/>
    <cellStyle name="Input [yellow] 53" xfId="342" xr:uid="{00000000-0005-0000-0000-0000A6110000}"/>
    <cellStyle name="Input [yellow] 54" xfId="746" xr:uid="{00000000-0005-0000-0000-0000A7110000}"/>
    <cellStyle name="Input [yellow] 54 2" xfId="1569" xr:uid="{00000000-0005-0000-0000-0000A8110000}"/>
    <cellStyle name="Input [yellow] 54 2 2" xfId="3813" xr:uid="{00000000-0005-0000-0000-0000A9110000}"/>
    <cellStyle name="Input [yellow] 54 3" xfId="3027" xr:uid="{00000000-0005-0000-0000-0000AA110000}"/>
    <cellStyle name="Input [yellow] 55" xfId="1496" xr:uid="{00000000-0005-0000-0000-0000AB110000}"/>
    <cellStyle name="Input [yellow] 55 2" xfId="3740" xr:uid="{00000000-0005-0000-0000-0000AC110000}"/>
    <cellStyle name="Input [yellow] 56" xfId="2282" xr:uid="{00000000-0005-0000-0000-0000AD110000}"/>
    <cellStyle name="Input [yellow] 56 2" xfId="4526" xr:uid="{00000000-0005-0000-0000-0000AE110000}"/>
    <cellStyle name="Input [yellow] 6" xfId="343" xr:uid="{00000000-0005-0000-0000-0000AF110000}"/>
    <cellStyle name="Input [yellow] 6 2" xfId="795" xr:uid="{00000000-0005-0000-0000-0000B0110000}"/>
    <cellStyle name="Input [yellow] 6 2 2" xfId="1618" xr:uid="{00000000-0005-0000-0000-0000B1110000}"/>
    <cellStyle name="Input [yellow] 6 2 2 2" xfId="3862" xr:uid="{00000000-0005-0000-0000-0000B2110000}"/>
    <cellStyle name="Input [yellow] 6 2 3" xfId="3076" xr:uid="{00000000-0005-0000-0000-0000B3110000}"/>
    <cellStyle name="Input [yellow] 6 3" xfId="1545" xr:uid="{00000000-0005-0000-0000-0000B4110000}"/>
    <cellStyle name="Input [yellow] 6 3 2" xfId="3789" xr:uid="{00000000-0005-0000-0000-0000B5110000}"/>
    <cellStyle name="Input [yellow] 6 4" xfId="2331" xr:uid="{00000000-0005-0000-0000-0000B6110000}"/>
    <cellStyle name="Input [yellow] 6 4 2" xfId="4575" xr:uid="{00000000-0005-0000-0000-0000B7110000}"/>
    <cellStyle name="Input [yellow] 7" xfId="344" xr:uid="{00000000-0005-0000-0000-0000B8110000}"/>
    <cellStyle name="Input [yellow] 7 2" xfId="796" xr:uid="{00000000-0005-0000-0000-0000B9110000}"/>
    <cellStyle name="Input [yellow] 7 2 2" xfId="1619" xr:uid="{00000000-0005-0000-0000-0000BA110000}"/>
    <cellStyle name="Input [yellow] 7 2 2 2" xfId="3863" xr:uid="{00000000-0005-0000-0000-0000BB110000}"/>
    <cellStyle name="Input [yellow] 7 2 3" xfId="3077" xr:uid="{00000000-0005-0000-0000-0000BC110000}"/>
    <cellStyle name="Input [yellow] 7 3" xfId="1546" xr:uid="{00000000-0005-0000-0000-0000BD110000}"/>
    <cellStyle name="Input [yellow] 7 3 2" xfId="3790" xr:uid="{00000000-0005-0000-0000-0000BE110000}"/>
    <cellStyle name="Input [yellow] 7 4" xfId="2332" xr:uid="{00000000-0005-0000-0000-0000BF110000}"/>
    <cellStyle name="Input [yellow] 7 4 2" xfId="4576" xr:uid="{00000000-0005-0000-0000-0000C0110000}"/>
    <cellStyle name="Input [yellow] 8" xfId="345" xr:uid="{00000000-0005-0000-0000-0000C1110000}"/>
    <cellStyle name="Input [yellow] 8 2" xfId="797" xr:uid="{00000000-0005-0000-0000-0000C2110000}"/>
    <cellStyle name="Input [yellow] 8 2 2" xfId="1620" xr:uid="{00000000-0005-0000-0000-0000C3110000}"/>
    <cellStyle name="Input [yellow] 8 2 2 2" xfId="3864" xr:uid="{00000000-0005-0000-0000-0000C4110000}"/>
    <cellStyle name="Input [yellow] 8 2 3" xfId="3078" xr:uid="{00000000-0005-0000-0000-0000C5110000}"/>
    <cellStyle name="Input [yellow] 8 3" xfId="1547" xr:uid="{00000000-0005-0000-0000-0000C6110000}"/>
    <cellStyle name="Input [yellow] 8 3 2" xfId="3791" xr:uid="{00000000-0005-0000-0000-0000C7110000}"/>
    <cellStyle name="Input [yellow] 8 4" xfId="2333" xr:uid="{00000000-0005-0000-0000-0000C8110000}"/>
    <cellStyle name="Input [yellow] 8 4 2" xfId="4577" xr:uid="{00000000-0005-0000-0000-0000C9110000}"/>
    <cellStyle name="Input [yellow] 9" xfId="346" xr:uid="{00000000-0005-0000-0000-0000CA110000}"/>
    <cellStyle name="Input [yellow] 9 2" xfId="798" xr:uid="{00000000-0005-0000-0000-0000CB110000}"/>
    <cellStyle name="Input [yellow] 9 2 2" xfId="1621" xr:uid="{00000000-0005-0000-0000-0000CC110000}"/>
    <cellStyle name="Input [yellow] 9 2 2 2" xfId="3865" xr:uid="{00000000-0005-0000-0000-0000CD110000}"/>
    <cellStyle name="Input [yellow] 9 2 3" xfId="3079" xr:uid="{00000000-0005-0000-0000-0000CE110000}"/>
    <cellStyle name="Input [yellow] 9 3" xfId="1548" xr:uid="{00000000-0005-0000-0000-0000CF110000}"/>
    <cellStyle name="Input [yellow] 9 3 2" xfId="3792" xr:uid="{00000000-0005-0000-0000-0000D0110000}"/>
    <cellStyle name="Input [yellow] 9 4" xfId="2334" xr:uid="{00000000-0005-0000-0000-0000D1110000}"/>
    <cellStyle name="Input [yellow] 9 4 2" xfId="4578" xr:uid="{00000000-0005-0000-0000-0000D2110000}"/>
    <cellStyle name="Link Currency (0)" xfId="347" xr:uid="{00000000-0005-0000-0000-0000D3110000}"/>
    <cellStyle name="Link Currency (2)" xfId="348" xr:uid="{00000000-0005-0000-0000-0000D4110000}"/>
    <cellStyle name="Link Units (0)" xfId="349" xr:uid="{00000000-0005-0000-0000-0000D5110000}"/>
    <cellStyle name="Link Units (1)" xfId="350" xr:uid="{00000000-0005-0000-0000-0000D6110000}"/>
    <cellStyle name="Link Units (2)" xfId="351" xr:uid="{00000000-0005-0000-0000-0000D7110000}"/>
    <cellStyle name="Model" xfId="352" xr:uid="{00000000-0005-0000-0000-0000D8110000}"/>
    <cellStyle name="Model 2" xfId="353" xr:uid="{00000000-0005-0000-0000-0000D9110000}"/>
    <cellStyle name="no dec" xfId="354" xr:uid="{00000000-0005-0000-0000-0000DA110000}"/>
    <cellStyle name="Normal" xfId="0" builtinId="0"/>
    <cellStyle name="Normal - Style1" xfId="355" xr:uid="{00000000-0005-0000-0000-0000DC110000}"/>
    <cellStyle name="Normal - Style1 2" xfId="356" xr:uid="{00000000-0005-0000-0000-0000DD110000}"/>
    <cellStyle name="Normal 10" xfId="357" xr:uid="{00000000-0005-0000-0000-0000DE110000}"/>
    <cellStyle name="Normal 10 10" xfId="358" xr:uid="{00000000-0005-0000-0000-0000DF110000}"/>
    <cellStyle name="Normal 10 11" xfId="359" xr:uid="{00000000-0005-0000-0000-0000E0110000}"/>
    <cellStyle name="Normal 10 12" xfId="360" xr:uid="{00000000-0005-0000-0000-0000E1110000}"/>
    <cellStyle name="Normal 10 13" xfId="361" xr:uid="{00000000-0005-0000-0000-0000E2110000}"/>
    <cellStyle name="Normal 10 14" xfId="362" xr:uid="{00000000-0005-0000-0000-0000E3110000}"/>
    <cellStyle name="Normal 10 15" xfId="363" xr:uid="{00000000-0005-0000-0000-0000E4110000}"/>
    <cellStyle name="Normal 10 16" xfId="364" xr:uid="{00000000-0005-0000-0000-0000E5110000}"/>
    <cellStyle name="Normal 10 17" xfId="365" xr:uid="{00000000-0005-0000-0000-0000E6110000}"/>
    <cellStyle name="Normal 10 18" xfId="366" xr:uid="{00000000-0005-0000-0000-0000E7110000}"/>
    <cellStyle name="Normal 10 19" xfId="367" xr:uid="{00000000-0005-0000-0000-0000E8110000}"/>
    <cellStyle name="Normal 10 2" xfId="368" xr:uid="{00000000-0005-0000-0000-0000E9110000}"/>
    <cellStyle name="Normal 10 2 2" xfId="1319" xr:uid="{00000000-0005-0000-0000-0000EA110000}"/>
    <cellStyle name="Normal 10 20" xfId="369" xr:uid="{00000000-0005-0000-0000-0000EB110000}"/>
    <cellStyle name="Normal 10 21" xfId="370" xr:uid="{00000000-0005-0000-0000-0000EC110000}"/>
    <cellStyle name="Normal 10 3" xfId="371" xr:uid="{00000000-0005-0000-0000-0000ED110000}"/>
    <cellStyle name="Normal 10 4" xfId="372" xr:uid="{00000000-0005-0000-0000-0000EE110000}"/>
    <cellStyle name="Normal 10 5" xfId="373" xr:uid="{00000000-0005-0000-0000-0000EF110000}"/>
    <cellStyle name="Normal 10 6" xfId="374" xr:uid="{00000000-0005-0000-0000-0000F0110000}"/>
    <cellStyle name="Normal 10 7" xfId="375" xr:uid="{00000000-0005-0000-0000-0000F1110000}"/>
    <cellStyle name="Normal 10 8" xfId="376" xr:uid="{00000000-0005-0000-0000-0000F2110000}"/>
    <cellStyle name="Normal 10 9" xfId="377" xr:uid="{00000000-0005-0000-0000-0000F3110000}"/>
    <cellStyle name="Normal 10_BS S-Sch" xfId="378" xr:uid="{00000000-0005-0000-0000-0000F4110000}"/>
    <cellStyle name="Normal 11" xfId="379" xr:uid="{00000000-0005-0000-0000-0000F5110000}"/>
    <cellStyle name="Normal 11 10" xfId="380" xr:uid="{00000000-0005-0000-0000-0000F6110000}"/>
    <cellStyle name="Normal 11 11" xfId="381" xr:uid="{00000000-0005-0000-0000-0000F7110000}"/>
    <cellStyle name="Normal 11 12" xfId="382" xr:uid="{00000000-0005-0000-0000-0000F8110000}"/>
    <cellStyle name="Normal 11 13" xfId="383" xr:uid="{00000000-0005-0000-0000-0000F9110000}"/>
    <cellStyle name="Normal 11 14" xfId="384" xr:uid="{00000000-0005-0000-0000-0000FA110000}"/>
    <cellStyle name="Normal 11 15" xfId="385" xr:uid="{00000000-0005-0000-0000-0000FB110000}"/>
    <cellStyle name="Normal 11 16" xfId="386" xr:uid="{00000000-0005-0000-0000-0000FC110000}"/>
    <cellStyle name="Normal 11 17" xfId="387" xr:uid="{00000000-0005-0000-0000-0000FD110000}"/>
    <cellStyle name="Normal 11 18" xfId="388" xr:uid="{00000000-0005-0000-0000-0000FE110000}"/>
    <cellStyle name="Normal 11 19" xfId="389" xr:uid="{00000000-0005-0000-0000-0000FF110000}"/>
    <cellStyle name="Normal 11 2" xfId="390" xr:uid="{00000000-0005-0000-0000-000000120000}"/>
    <cellStyle name="Normal 11 20" xfId="391" xr:uid="{00000000-0005-0000-0000-000001120000}"/>
    <cellStyle name="Normal 11 21" xfId="392" xr:uid="{00000000-0005-0000-0000-000002120000}"/>
    <cellStyle name="Normal 11 3" xfId="393" xr:uid="{00000000-0005-0000-0000-000003120000}"/>
    <cellStyle name="Normal 11 4" xfId="394" xr:uid="{00000000-0005-0000-0000-000004120000}"/>
    <cellStyle name="Normal 11 5" xfId="395" xr:uid="{00000000-0005-0000-0000-000005120000}"/>
    <cellStyle name="Normal 11 6" xfId="396" xr:uid="{00000000-0005-0000-0000-000006120000}"/>
    <cellStyle name="Normal 11 7" xfId="397" xr:uid="{00000000-0005-0000-0000-000007120000}"/>
    <cellStyle name="Normal 11 8" xfId="398" xr:uid="{00000000-0005-0000-0000-000008120000}"/>
    <cellStyle name="Normal 11 9" xfId="399" xr:uid="{00000000-0005-0000-0000-000009120000}"/>
    <cellStyle name="Normal 11_BS S-Sch" xfId="400" xr:uid="{00000000-0005-0000-0000-00000A120000}"/>
    <cellStyle name="Normal 12" xfId="401" xr:uid="{00000000-0005-0000-0000-00000B120000}"/>
    <cellStyle name="Normal 13" xfId="402" xr:uid="{00000000-0005-0000-0000-00000C120000}"/>
    <cellStyle name="Normal 14" xfId="403" xr:uid="{00000000-0005-0000-0000-00000D120000}"/>
    <cellStyle name="Normal 15" xfId="31" xr:uid="{00000000-0005-0000-0000-00000E120000}"/>
    <cellStyle name="Normal 15 2" xfId="404" xr:uid="{00000000-0005-0000-0000-00000F120000}"/>
    <cellStyle name="Normal 16" xfId="405" xr:uid="{00000000-0005-0000-0000-000010120000}"/>
    <cellStyle name="Normal 17" xfId="406" xr:uid="{00000000-0005-0000-0000-000011120000}"/>
    <cellStyle name="Normal 18" xfId="407" xr:uid="{00000000-0005-0000-0000-000012120000}"/>
    <cellStyle name="Normal 18 10" xfId="408" xr:uid="{00000000-0005-0000-0000-000013120000}"/>
    <cellStyle name="Normal 18 11" xfId="409" xr:uid="{00000000-0005-0000-0000-000014120000}"/>
    <cellStyle name="Normal 18 12" xfId="410" xr:uid="{00000000-0005-0000-0000-000015120000}"/>
    <cellStyle name="Normal 18 13" xfId="411" xr:uid="{00000000-0005-0000-0000-000016120000}"/>
    <cellStyle name="Normal 18 14" xfId="412" xr:uid="{00000000-0005-0000-0000-000017120000}"/>
    <cellStyle name="Normal 18 15" xfId="413" xr:uid="{00000000-0005-0000-0000-000018120000}"/>
    <cellStyle name="Normal 18 16" xfId="414" xr:uid="{00000000-0005-0000-0000-000019120000}"/>
    <cellStyle name="Normal 18 17" xfId="415" xr:uid="{00000000-0005-0000-0000-00001A120000}"/>
    <cellStyle name="Normal 18 18" xfId="416" xr:uid="{00000000-0005-0000-0000-00001B120000}"/>
    <cellStyle name="Normal 18 19" xfId="417" xr:uid="{00000000-0005-0000-0000-00001C120000}"/>
    <cellStyle name="Normal 18 2" xfId="418" xr:uid="{00000000-0005-0000-0000-00001D120000}"/>
    <cellStyle name="Normal 18 20" xfId="419" xr:uid="{00000000-0005-0000-0000-00001E120000}"/>
    <cellStyle name="Normal 18 21" xfId="420" xr:uid="{00000000-0005-0000-0000-00001F120000}"/>
    <cellStyle name="Normal 18 3" xfId="421" xr:uid="{00000000-0005-0000-0000-000020120000}"/>
    <cellStyle name="Normal 18 4" xfId="422" xr:uid="{00000000-0005-0000-0000-000021120000}"/>
    <cellStyle name="Normal 18 5" xfId="423" xr:uid="{00000000-0005-0000-0000-000022120000}"/>
    <cellStyle name="Normal 18 6" xfId="424" xr:uid="{00000000-0005-0000-0000-000023120000}"/>
    <cellStyle name="Normal 18 7" xfId="425" xr:uid="{00000000-0005-0000-0000-000024120000}"/>
    <cellStyle name="Normal 18 8" xfId="426" xr:uid="{00000000-0005-0000-0000-000025120000}"/>
    <cellStyle name="Normal 18 9" xfId="427" xr:uid="{00000000-0005-0000-0000-000026120000}"/>
    <cellStyle name="Normal 18_BS S-Sch" xfId="428" xr:uid="{00000000-0005-0000-0000-000027120000}"/>
    <cellStyle name="Normal 19" xfId="598" xr:uid="{00000000-0005-0000-0000-000028120000}"/>
    <cellStyle name="Normal 2" xfId="10" xr:uid="{00000000-0005-0000-0000-000029120000}"/>
    <cellStyle name="Normal 2 10" xfId="429" xr:uid="{00000000-0005-0000-0000-00002A120000}"/>
    <cellStyle name="Normal 2 11" xfId="430" xr:uid="{00000000-0005-0000-0000-00002B120000}"/>
    <cellStyle name="Normal 2 12" xfId="431" xr:uid="{00000000-0005-0000-0000-00002C120000}"/>
    <cellStyle name="Normal 2 13" xfId="432" xr:uid="{00000000-0005-0000-0000-00002D120000}"/>
    <cellStyle name="Normal 2 14" xfId="433" xr:uid="{00000000-0005-0000-0000-00002E120000}"/>
    <cellStyle name="Normal 2 15" xfId="434" xr:uid="{00000000-0005-0000-0000-00002F120000}"/>
    <cellStyle name="Normal 2 16" xfId="435" xr:uid="{00000000-0005-0000-0000-000030120000}"/>
    <cellStyle name="Normal 2 17" xfId="436" xr:uid="{00000000-0005-0000-0000-000031120000}"/>
    <cellStyle name="Normal 2 18" xfId="437" xr:uid="{00000000-0005-0000-0000-000032120000}"/>
    <cellStyle name="Normal 2 19" xfId="438" xr:uid="{00000000-0005-0000-0000-000033120000}"/>
    <cellStyle name="Normal 2 2" xfId="32" xr:uid="{00000000-0005-0000-0000-000034120000}"/>
    <cellStyle name="Normal 2 2 2" xfId="439" xr:uid="{00000000-0005-0000-0000-000035120000}"/>
    <cellStyle name="Normal 2 20" xfId="440" xr:uid="{00000000-0005-0000-0000-000036120000}"/>
    <cellStyle name="Normal 2 21" xfId="441" xr:uid="{00000000-0005-0000-0000-000037120000}"/>
    <cellStyle name="Normal 2 22" xfId="442" xr:uid="{00000000-0005-0000-0000-000038120000}"/>
    <cellStyle name="Normal 2 23" xfId="443" xr:uid="{00000000-0005-0000-0000-000039120000}"/>
    <cellStyle name="Normal 2 24" xfId="444" xr:uid="{00000000-0005-0000-0000-00003A120000}"/>
    <cellStyle name="Normal 2 25" xfId="445" xr:uid="{00000000-0005-0000-0000-00003B120000}"/>
    <cellStyle name="Normal 2 26" xfId="446" xr:uid="{00000000-0005-0000-0000-00003C120000}"/>
    <cellStyle name="Normal 2 27" xfId="447" xr:uid="{00000000-0005-0000-0000-00003D120000}"/>
    <cellStyle name="Normal 2 28" xfId="448" xr:uid="{00000000-0005-0000-0000-00003E120000}"/>
    <cellStyle name="Normal 2 29" xfId="449" xr:uid="{00000000-0005-0000-0000-00003F120000}"/>
    <cellStyle name="Normal 2 3" xfId="450" xr:uid="{00000000-0005-0000-0000-000040120000}"/>
    <cellStyle name="Normal 2 30" xfId="451" xr:uid="{00000000-0005-0000-0000-000041120000}"/>
    <cellStyle name="Normal 2 31" xfId="452" xr:uid="{00000000-0005-0000-0000-000042120000}"/>
    <cellStyle name="Normal 2 32" xfId="453" xr:uid="{00000000-0005-0000-0000-000043120000}"/>
    <cellStyle name="Normal 2 33" xfId="454" xr:uid="{00000000-0005-0000-0000-000044120000}"/>
    <cellStyle name="Normal 2 34" xfId="455" xr:uid="{00000000-0005-0000-0000-000045120000}"/>
    <cellStyle name="Normal 2 35" xfId="456" xr:uid="{00000000-0005-0000-0000-000046120000}"/>
    <cellStyle name="Normal 2 36" xfId="457" xr:uid="{00000000-0005-0000-0000-000047120000}"/>
    <cellStyle name="Normal 2 37" xfId="458" xr:uid="{00000000-0005-0000-0000-000048120000}"/>
    <cellStyle name="Normal 2 38" xfId="459" xr:uid="{00000000-0005-0000-0000-000049120000}"/>
    <cellStyle name="Normal 2 39" xfId="460" xr:uid="{00000000-0005-0000-0000-00004A120000}"/>
    <cellStyle name="Normal 2 4" xfId="461" xr:uid="{00000000-0005-0000-0000-00004B120000}"/>
    <cellStyle name="Normal 2 40" xfId="462" xr:uid="{00000000-0005-0000-0000-00004C120000}"/>
    <cellStyle name="Normal 2 41" xfId="463" xr:uid="{00000000-0005-0000-0000-00004D120000}"/>
    <cellStyle name="Normal 2 42" xfId="464" xr:uid="{00000000-0005-0000-0000-00004E120000}"/>
    <cellStyle name="Normal 2 43" xfId="465" xr:uid="{00000000-0005-0000-0000-00004F120000}"/>
    <cellStyle name="Normal 2 44" xfId="466" xr:uid="{00000000-0005-0000-0000-000050120000}"/>
    <cellStyle name="Normal 2 45" xfId="467" xr:uid="{00000000-0005-0000-0000-000051120000}"/>
    <cellStyle name="Normal 2 46" xfId="468" xr:uid="{00000000-0005-0000-0000-000052120000}"/>
    <cellStyle name="Normal 2 47" xfId="469" xr:uid="{00000000-0005-0000-0000-000053120000}"/>
    <cellStyle name="Normal 2 48" xfId="470" xr:uid="{00000000-0005-0000-0000-000054120000}"/>
    <cellStyle name="Normal 2 49" xfId="471" xr:uid="{00000000-0005-0000-0000-000055120000}"/>
    <cellStyle name="Normal 2 5" xfId="472" xr:uid="{00000000-0005-0000-0000-000056120000}"/>
    <cellStyle name="Normal 2 50" xfId="473" xr:uid="{00000000-0005-0000-0000-000057120000}"/>
    <cellStyle name="Normal 2 51" xfId="474" xr:uid="{00000000-0005-0000-0000-000058120000}"/>
    <cellStyle name="Normal 2 52" xfId="475" xr:uid="{00000000-0005-0000-0000-000059120000}"/>
    <cellStyle name="Normal 2 53" xfId="476" xr:uid="{00000000-0005-0000-0000-00005A120000}"/>
    <cellStyle name="Normal 2 54" xfId="477" xr:uid="{00000000-0005-0000-0000-00005B120000}"/>
    <cellStyle name="Normal 2 55" xfId="478" xr:uid="{00000000-0005-0000-0000-00005C120000}"/>
    <cellStyle name="Normal 2 56" xfId="479" xr:uid="{00000000-0005-0000-0000-00005D120000}"/>
    <cellStyle name="Normal 2 57" xfId="480" xr:uid="{00000000-0005-0000-0000-00005E120000}"/>
    <cellStyle name="Normal 2 58" xfId="481" xr:uid="{00000000-0005-0000-0000-00005F120000}"/>
    <cellStyle name="Normal 2 59" xfId="482" xr:uid="{00000000-0005-0000-0000-000060120000}"/>
    <cellStyle name="Normal 2 6" xfId="483" xr:uid="{00000000-0005-0000-0000-000061120000}"/>
    <cellStyle name="Normal 2 60" xfId="484" xr:uid="{00000000-0005-0000-0000-000062120000}"/>
    <cellStyle name="Normal 2 61" xfId="485" xr:uid="{00000000-0005-0000-0000-000063120000}"/>
    <cellStyle name="Normal 2 62" xfId="486" xr:uid="{00000000-0005-0000-0000-000064120000}"/>
    <cellStyle name="Normal 2 63" xfId="487" xr:uid="{00000000-0005-0000-0000-000065120000}"/>
    <cellStyle name="Normal 2 64" xfId="488" xr:uid="{00000000-0005-0000-0000-000066120000}"/>
    <cellStyle name="Normal 2 65" xfId="489" xr:uid="{00000000-0005-0000-0000-000067120000}"/>
    <cellStyle name="Normal 2 66" xfId="490" xr:uid="{00000000-0005-0000-0000-000068120000}"/>
    <cellStyle name="Normal 2 67" xfId="491" xr:uid="{00000000-0005-0000-0000-000069120000}"/>
    <cellStyle name="Normal 2 68" xfId="492" xr:uid="{00000000-0005-0000-0000-00006A120000}"/>
    <cellStyle name="Normal 2 69" xfId="493" xr:uid="{00000000-0005-0000-0000-00006B120000}"/>
    <cellStyle name="Normal 2 7" xfId="494" xr:uid="{00000000-0005-0000-0000-00006C120000}"/>
    <cellStyle name="Normal 2 70" xfId="495" xr:uid="{00000000-0005-0000-0000-00006D120000}"/>
    <cellStyle name="Normal 2 71" xfId="496" xr:uid="{00000000-0005-0000-0000-00006E120000}"/>
    <cellStyle name="Normal 2 72" xfId="497" xr:uid="{00000000-0005-0000-0000-00006F120000}"/>
    <cellStyle name="Normal 2 73" xfId="498" xr:uid="{00000000-0005-0000-0000-000070120000}"/>
    <cellStyle name="Normal 2 74" xfId="499" xr:uid="{00000000-0005-0000-0000-000071120000}"/>
    <cellStyle name="Normal 2 75" xfId="500" xr:uid="{00000000-0005-0000-0000-000072120000}"/>
    <cellStyle name="Normal 2 76" xfId="501" xr:uid="{00000000-0005-0000-0000-000073120000}"/>
    <cellStyle name="Normal 2 77" xfId="502" xr:uid="{00000000-0005-0000-0000-000074120000}"/>
    <cellStyle name="Normal 2 78" xfId="503" xr:uid="{00000000-0005-0000-0000-000075120000}"/>
    <cellStyle name="Normal 2 79" xfId="504" xr:uid="{00000000-0005-0000-0000-000076120000}"/>
    <cellStyle name="Normal 2 8" xfId="505" xr:uid="{00000000-0005-0000-0000-000077120000}"/>
    <cellStyle name="Normal 2 80" xfId="506" xr:uid="{00000000-0005-0000-0000-000078120000}"/>
    <cellStyle name="Normal 2 81" xfId="507" xr:uid="{00000000-0005-0000-0000-000079120000}"/>
    <cellStyle name="Normal 2 82" xfId="508" xr:uid="{00000000-0005-0000-0000-00007A120000}"/>
    <cellStyle name="Normal 2 83" xfId="509" xr:uid="{00000000-0005-0000-0000-00007B120000}"/>
    <cellStyle name="Normal 2 84" xfId="510" xr:uid="{00000000-0005-0000-0000-00007C120000}"/>
    <cellStyle name="Normal 2 85" xfId="511" xr:uid="{00000000-0005-0000-0000-00007D120000}"/>
    <cellStyle name="Normal 2 86" xfId="512" xr:uid="{00000000-0005-0000-0000-00007E120000}"/>
    <cellStyle name="Normal 2 87" xfId="513" xr:uid="{00000000-0005-0000-0000-00007F120000}"/>
    <cellStyle name="Normal 2 88" xfId="514" xr:uid="{00000000-0005-0000-0000-000080120000}"/>
    <cellStyle name="Normal 2 89" xfId="515" xr:uid="{00000000-0005-0000-0000-000081120000}"/>
    <cellStyle name="Normal 2 9" xfId="516" xr:uid="{00000000-0005-0000-0000-000082120000}"/>
    <cellStyle name="Normal 2_BS S-Sch" xfId="517" xr:uid="{00000000-0005-0000-0000-000083120000}"/>
    <cellStyle name="Normal 20" xfId="518" xr:uid="{00000000-0005-0000-0000-000084120000}"/>
    <cellStyle name="Normal 21" xfId="817" xr:uid="{00000000-0005-0000-0000-000085120000}"/>
    <cellStyle name="Normal 22" xfId="818" xr:uid="{00000000-0005-0000-0000-000086120000}"/>
    <cellStyle name="Normal 23" xfId="819" xr:uid="{00000000-0005-0000-0000-000087120000}"/>
    <cellStyle name="Normal 24" xfId="821" xr:uid="{00000000-0005-0000-0000-000088120000}"/>
    <cellStyle name="Normal 25" xfId="519" xr:uid="{00000000-0005-0000-0000-000089120000}"/>
    <cellStyle name="Normal 26" xfId="520" xr:uid="{00000000-0005-0000-0000-00008A120000}"/>
    <cellStyle name="Normal 27" xfId="822" xr:uid="{00000000-0005-0000-0000-00008B120000}"/>
    <cellStyle name="Normal 28" xfId="724" xr:uid="{00000000-0005-0000-0000-00008C120000}"/>
    <cellStyle name="Normal 29" xfId="829" xr:uid="{00000000-0005-0000-0000-00008D120000}"/>
    <cellStyle name="Normal 3" xfId="3" xr:uid="{00000000-0005-0000-0000-00008E120000}"/>
    <cellStyle name="Normal 3 10" xfId="521" xr:uid="{00000000-0005-0000-0000-00008F120000}"/>
    <cellStyle name="Normal 3 11" xfId="522" xr:uid="{00000000-0005-0000-0000-000090120000}"/>
    <cellStyle name="Normal 3 12" xfId="523" xr:uid="{00000000-0005-0000-0000-000091120000}"/>
    <cellStyle name="Normal 3 13" xfId="524" xr:uid="{00000000-0005-0000-0000-000092120000}"/>
    <cellStyle name="Normal 3 14" xfId="525" xr:uid="{00000000-0005-0000-0000-000093120000}"/>
    <cellStyle name="Normal 3 15" xfId="526" xr:uid="{00000000-0005-0000-0000-000094120000}"/>
    <cellStyle name="Normal 3 16" xfId="527" xr:uid="{00000000-0005-0000-0000-000095120000}"/>
    <cellStyle name="Normal 3 17" xfId="528" xr:uid="{00000000-0005-0000-0000-000096120000}"/>
    <cellStyle name="Normal 3 18" xfId="529" xr:uid="{00000000-0005-0000-0000-000097120000}"/>
    <cellStyle name="Normal 3 19" xfId="530" xr:uid="{00000000-0005-0000-0000-000098120000}"/>
    <cellStyle name="Normal 3 2" xfId="24" xr:uid="{00000000-0005-0000-0000-000099120000}"/>
    <cellStyle name="Normal 3 2 2" xfId="34" xr:uid="{00000000-0005-0000-0000-00009A120000}"/>
    <cellStyle name="Normal 3 2 3" xfId="531" xr:uid="{00000000-0005-0000-0000-00009B120000}"/>
    <cellStyle name="Normal 3 20" xfId="532" xr:uid="{00000000-0005-0000-0000-00009C120000}"/>
    <cellStyle name="Normal 3 21" xfId="533" xr:uid="{00000000-0005-0000-0000-00009D120000}"/>
    <cellStyle name="Normal 3 22" xfId="534" xr:uid="{00000000-0005-0000-0000-00009E120000}"/>
    <cellStyle name="Normal 3 23" xfId="535" xr:uid="{00000000-0005-0000-0000-00009F120000}"/>
    <cellStyle name="Normal 3 24" xfId="536" xr:uid="{00000000-0005-0000-0000-0000A0120000}"/>
    <cellStyle name="Normal 3 25" xfId="537" xr:uid="{00000000-0005-0000-0000-0000A1120000}"/>
    <cellStyle name="Normal 3 26" xfId="538" xr:uid="{00000000-0005-0000-0000-0000A2120000}"/>
    <cellStyle name="Normal 3 27" xfId="539" xr:uid="{00000000-0005-0000-0000-0000A3120000}"/>
    <cellStyle name="Normal 3 28" xfId="540" xr:uid="{00000000-0005-0000-0000-0000A4120000}"/>
    <cellStyle name="Normal 3 29" xfId="541" xr:uid="{00000000-0005-0000-0000-0000A5120000}"/>
    <cellStyle name="Normal 3 3" xfId="33" xr:uid="{00000000-0005-0000-0000-0000A6120000}"/>
    <cellStyle name="Normal 3 3 2" xfId="542" xr:uid="{00000000-0005-0000-0000-0000A7120000}"/>
    <cellStyle name="Normal 3 30" xfId="543" xr:uid="{00000000-0005-0000-0000-0000A8120000}"/>
    <cellStyle name="Normal 3 31" xfId="544" xr:uid="{00000000-0005-0000-0000-0000A9120000}"/>
    <cellStyle name="Normal 3 32" xfId="545" xr:uid="{00000000-0005-0000-0000-0000AA120000}"/>
    <cellStyle name="Normal 3 33" xfId="546" xr:uid="{00000000-0005-0000-0000-0000AB120000}"/>
    <cellStyle name="Normal 3 34" xfId="547" xr:uid="{00000000-0005-0000-0000-0000AC120000}"/>
    <cellStyle name="Normal 3 35" xfId="548" xr:uid="{00000000-0005-0000-0000-0000AD120000}"/>
    <cellStyle name="Normal 3 36" xfId="549" xr:uid="{00000000-0005-0000-0000-0000AE120000}"/>
    <cellStyle name="Normal 3 37" xfId="550" xr:uid="{00000000-0005-0000-0000-0000AF120000}"/>
    <cellStyle name="Normal 3 38" xfId="551" xr:uid="{00000000-0005-0000-0000-0000B0120000}"/>
    <cellStyle name="Normal 3 39" xfId="552" xr:uid="{00000000-0005-0000-0000-0000B1120000}"/>
    <cellStyle name="Normal 3 4" xfId="553" xr:uid="{00000000-0005-0000-0000-0000B2120000}"/>
    <cellStyle name="Normal 3 40" xfId="554" xr:uid="{00000000-0005-0000-0000-0000B3120000}"/>
    <cellStyle name="Normal 3 41" xfId="555" xr:uid="{00000000-0005-0000-0000-0000B4120000}"/>
    <cellStyle name="Normal 3 42" xfId="556" xr:uid="{00000000-0005-0000-0000-0000B5120000}"/>
    <cellStyle name="Normal 3 43" xfId="557" xr:uid="{00000000-0005-0000-0000-0000B6120000}"/>
    <cellStyle name="Normal 3 44" xfId="558" xr:uid="{00000000-0005-0000-0000-0000B7120000}"/>
    <cellStyle name="Normal 3 45" xfId="559" xr:uid="{00000000-0005-0000-0000-0000B8120000}"/>
    <cellStyle name="Normal 3 46" xfId="560" xr:uid="{00000000-0005-0000-0000-0000B9120000}"/>
    <cellStyle name="Normal 3 47" xfId="561" xr:uid="{00000000-0005-0000-0000-0000BA120000}"/>
    <cellStyle name="Normal 3 48" xfId="562" xr:uid="{00000000-0005-0000-0000-0000BB120000}"/>
    <cellStyle name="Normal 3 49" xfId="563" xr:uid="{00000000-0005-0000-0000-0000BC120000}"/>
    <cellStyle name="Normal 3 5" xfId="564" xr:uid="{00000000-0005-0000-0000-0000BD120000}"/>
    <cellStyle name="Normal 3 50" xfId="565" xr:uid="{00000000-0005-0000-0000-0000BE120000}"/>
    <cellStyle name="Normal 3 51" xfId="566" xr:uid="{00000000-0005-0000-0000-0000BF120000}"/>
    <cellStyle name="Normal 3 52" xfId="567" xr:uid="{00000000-0005-0000-0000-0000C0120000}"/>
    <cellStyle name="Normal 3 53" xfId="568" xr:uid="{00000000-0005-0000-0000-0000C1120000}"/>
    <cellStyle name="Normal 3 6" xfId="569" xr:uid="{00000000-0005-0000-0000-0000C2120000}"/>
    <cellStyle name="Normal 3 7" xfId="570" xr:uid="{00000000-0005-0000-0000-0000C3120000}"/>
    <cellStyle name="Normal 3 8" xfId="571" xr:uid="{00000000-0005-0000-0000-0000C4120000}"/>
    <cellStyle name="Normal 3 9" xfId="572" xr:uid="{00000000-0005-0000-0000-0000C5120000}"/>
    <cellStyle name="Normal 30" xfId="725" xr:uid="{00000000-0005-0000-0000-0000C6120000}"/>
    <cellStyle name="Normal 31" xfId="830" xr:uid="{00000000-0005-0000-0000-0000C7120000}"/>
    <cellStyle name="Normal 32" xfId="833" xr:uid="{00000000-0005-0000-0000-0000C8120000}"/>
    <cellStyle name="Normal 33" xfId="573" xr:uid="{00000000-0005-0000-0000-0000C9120000}"/>
    <cellStyle name="Normal 33 10" xfId="574" xr:uid="{00000000-0005-0000-0000-0000CA120000}"/>
    <cellStyle name="Normal 33 11" xfId="575" xr:uid="{00000000-0005-0000-0000-0000CB120000}"/>
    <cellStyle name="Normal 33 12" xfId="576" xr:uid="{00000000-0005-0000-0000-0000CC120000}"/>
    <cellStyle name="Normal 33 13" xfId="577" xr:uid="{00000000-0005-0000-0000-0000CD120000}"/>
    <cellStyle name="Normal 33 14" xfId="578" xr:uid="{00000000-0005-0000-0000-0000CE120000}"/>
    <cellStyle name="Normal 33 15" xfId="579" xr:uid="{00000000-0005-0000-0000-0000CF120000}"/>
    <cellStyle name="Normal 33 16" xfId="580" xr:uid="{00000000-0005-0000-0000-0000D0120000}"/>
    <cellStyle name="Normal 33 17" xfId="581" xr:uid="{00000000-0005-0000-0000-0000D1120000}"/>
    <cellStyle name="Normal 33 18" xfId="582" xr:uid="{00000000-0005-0000-0000-0000D2120000}"/>
    <cellStyle name="Normal 33 19" xfId="583" xr:uid="{00000000-0005-0000-0000-0000D3120000}"/>
    <cellStyle name="Normal 33 2" xfId="584" xr:uid="{00000000-0005-0000-0000-0000D4120000}"/>
    <cellStyle name="Normal 33 20" xfId="585" xr:uid="{00000000-0005-0000-0000-0000D5120000}"/>
    <cellStyle name="Normal 33 21" xfId="586" xr:uid="{00000000-0005-0000-0000-0000D6120000}"/>
    <cellStyle name="Normal 33 3" xfId="587" xr:uid="{00000000-0005-0000-0000-0000D7120000}"/>
    <cellStyle name="Normal 33 4" xfId="588" xr:uid="{00000000-0005-0000-0000-0000D8120000}"/>
    <cellStyle name="Normal 33 5" xfId="589" xr:uid="{00000000-0005-0000-0000-0000D9120000}"/>
    <cellStyle name="Normal 33 6" xfId="590" xr:uid="{00000000-0005-0000-0000-0000DA120000}"/>
    <cellStyle name="Normal 33 7" xfId="591" xr:uid="{00000000-0005-0000-0000-0000DB120000}"/>
    <cellStyle name="Normal 33 8" xfId="592" xr:uid="{00000000-0005-0000-0000-0000DC120000}"/>
    <cellStyle name="Normal 33 9" xfId="593" xr:uid="{00000000-0005-0000-0000-0000DD120000}"/>
    <cellStyle name="Normal 33_BS S-Sch" xfId="594" xr:uid="{00000000-0005-0000-0000-0000DE120000}"/>
    <cellStyle name="Normal 34" xfId="595" xr:uid="{00000000-0005-0000-0000-0000DF120000}"/>
    <cellStyle name="Normal 35" xfId="834" xr:uid="{00000000-0005-0000-0000-0000E0120000}"/>
    <cellStyle name="Normal 36" xfId="596" xr:uid="{00000000-0005-0000-0000-0000E1120000}"/>
    <cellStyle name="Normal 37" xfId="832" xr:uid="{00000000-0005-0000-0000-0000E2120000}"/>
    <cellStyle name="Normal 38" xfId="836" xr:uid="{00000000-0005-0000-0000-0000E3120000}"/>
    <cellStyle name="Normal 39" xfId="597" xr:uid="{00000000-0005-0000-0000-0000E4120000}"/>
    <cellStyle name="Normal 4" xfId="29" xr:uid="{00000000-0005-0000-0000-0000E5120000}"/>
    <cellStyle name="Normal 4 10" xfId="599" xr:uid="{00000000-0005-0000-0000-0000E6120000}"/>
    <cellStyle name="Normal 4 11" xfId="600" xr:uid="{00000000-0005-0000-0000-0000E7120000}"/>
    <cellStyle name="Normal 4 12" xfId="601" xr:uid="{00000000-0005-0000-0000-0000E8120000}"/>
    <cellStyle name="Normal 4 13" xfId="602" xr:uid="{00000000-0005-0000-0000-0000E9120000}"/>
    <cellStyle name="Normal 4 14" xfId="603" xr:uid="{00000000-0005-0000-0000-0000EA120000}"/>
    <cellStyle name="Normal 4 15" xfId="604" xr:uid="{00000000-0005-0000-0000-0000EB120000}"/>
    <cellStyle name="Normal 4 16" xfId="605" xr:uid="{00000000-0005-0000-0000-0000EC120000}"/>
    <cellStyle name="Normal 4 2" xfId="606" xr:uid="{00000000-0005-0000-0000-0000ED120000}"/>
    <cellStyle name="Normal 4 3" xfId="607" xr:uid="{00000000-0005-0000-0000-0000EE120000}"/>
    <cellStyle name="Normal 4 4" xfId="608" xr:uid="{00000000-0005-0000-0000-0000EF120000}"/>
    <cellStyle name="Normal 4 5" xfId="609" xr:uid="{00000000-0005-0000-0000-0000F0120000}"/>
    <cellStyle name="Normal 4 6" xfId="610" xr:uid="{00000000-0005-0000-0000-0000F1120000}"/>
    <cellStyle name="Normal 4 7" xfId="611" xr:uid="{00000000-0005-0000-0000-0000F2120000}"/>
    <cellStyle name="Normal 4 8" xfId="612" xr:uid="{00000000-0005-0000-0000-0000F3120000}"/>
    <cellStyle name="Normal 4 9" xfId="613" xr:uid="{00000000-0005-0000-0000-0000F4120000}"/>
    <cellStyle name="Normal 4_BS S-Sch" xfId="614" xr:uid="{00000000-0005-0000-0000-0000F5120000}"/>
    <cellStyle name="Normal 40" xfId="615" xr:uid="{00000000-0005-0000-0000-0000F6120000}"/>
    <cellStyle name="Normal 41" xfId="837" xr:uid="{00000000-0005-0000-0000-0000F7120000}"/>
    <cellStyle name="Normal 42" xfId="838" xr:uid="{00000000-0005-0000-0000-0000F8120000}"/>
    <cellStyle name="Normal 43" xfId="831" xr:uid="{00000000-0005-0000-0000-0000F9120000}"/>
    <cellStyle name="Normal 44" xfId="616" xr:uid="{00000000-0005-0000-0000-0000FA120000}"/>
    <cellStyle name="Normal 45" xfId="839" xr:uid="{00000000-0005-0000-0000-0000FB120000}"/>
    <cellStyle name="Normal 46" xfId="732" xr:uid="{00000000-0005-0000-0000-0000FC120000}"/>
    <cellStyle name="Normal 47" xfId="842" xr:uid="{00000000-0005-0000-0000-0000FD120000}"/>
    <cellStyle name="Normal 48" xfId="844" xr:uid="{00000000-0005-0000-0000-0000FE120000}"/>
    <cellStyle name="Normal 49" xfId="849" xr:uid="{00000000-0005-0000-0000-0000FF120000}"/>
    <cellStyle name="Normal 5" xfId="30" xr:uid="{00000000-0005-0000-0000-000000130000}"/>
    <cellStyle name="Normal 5 10" xfId="618" xr:uid="{00000000-0005-0000-0000-000001130000}"/>
    <cellStyle name="Normal 5 11" xfId="619" xr:uid="{00000000-0005-0000-0000-000002130000}"/>
    <cellStyle name="Normal 5 12" xfId="620" xr:uid="{00000000-0005-0000-0000-000003130000}"/>
    <cellStyle name="Normal 5 13" xfId="621" xr:uid="{00000000-0005-0000-0000-000004130000}"/>
    <cellStyle name="Normal 5 14" xfId="622" xr:uid="{00000000-0005-0000-0000-000005130000}"/>
    <cellStyle name="Normal 5 15" xfId="617" xr:uid="{00000000-0005-0000-0000-000006130000}"/>
    <cellStyle name="Normal 5 2" xfId="623" xr:uid="{00000000-0005-0000-0000-000007130000}"/>
    <cellStyle name="Normal 5 3" xfId="624" xr:uid="{00000000-0005-0000-0000-000008130000}"/>
    <cellStyle name="Normal 5 4" xfId="625" xr:uid="{00000000-0005-0000-0000-000009130000}"/>
    <cellStyle name="Normal 5 5" xfId="626" xr:uid="{00000000-0005-0000-0000-00000A130000}"/>
    <cellStyle name="Normal 5 6" xfId="627" xr:uid="{00000000-0005-0000-0000-00000B130000}"/>
    <cellStyle name="Normal 5 7" xfId="628" xr:uid="{00000000-0005-0000-0000-00000C130000}"/>
    <cellStyle name="Normal 5 8" xfId="629" xr:uid="{00000000-0005-0000-0000-00000D130000}"/>
    <cellStyle name="Normal 5 9" xfId="630" xr:uid="{00000000-0005-0000-0000-00000E130000}"/>
    <cellStyle name="Normal 50" xfId="850" xr:uid="{00000000-0005-0000-0000-00000F130000}"/>
    <cellStyle name="Normal 51" xfId="848" xr:uid="{00000000-0005-0000-0000-000010130000}"/>
    <cellStyle name="Normal 57" xfId="631" xr:uid="{00000000-0005-0000-0000-000011130000}"/>
    <cellStyle name="Normal 6" xfId="632" xr:uid="{00000000-0005-0000-0000-000012130000}"/>
    <cellStyle name="Normal 6 2" xfId="633" xr:uid="{00000000-0005-0000-0000-000013130000}"/>
    <cellStyle name="Normal 6 3" xfId="634" xr:uid="{00000000-0005-0000-0000-000014130000}"/>
    <cellStyle name="Normal 61" xfId="2829" xr:uid="{00000000-0005-0000-0000-000015130000}"/>
    <cellStyle name="Normal 7" xfId="635" xr:uid="{00000000-0005-0000-0000-000016130000}"/>
    <cellStyle name="Normal 7 2" xfId="636" xr:uid="{00000000-0005-0000-0000-000017130000}"/>
    <cellStyle name="Normal 7 3" xfId="637" xr:uid="{00000000-0005-0000-0000-000018130000}"/>
    <cellStyle name="Normal 7_BS S-Sch" xfId="638" xr:uid="{00000000-0005-0000-0000-000019130000}"/>
    <cellStyle name="Normal 8" xfId="639" xr:uid="{00000000-0005-0000-0000-00001A130000}"/>
    <cellStyle name="Normal 8 2" xfId="640" xr:uid="{00000000-0005-0000-0000-00001B130000}"/>
    <cellStyle name="Normal 8_BS S-Sch" xfId="641" xr:uid="{00000000-0005-0000-0000-00001C130000}"/>
    <cellStyle name="Normal 9" xfId="642" xr:uid="{00000000-0005-0000-0000-00001D130000}"/>
    <cellStyle name="Normal 9 10" xfId="643" xr:uid="{00000000-0005-0000-0000-00001E130000}"/>
    <cellStyle name="Normal 9 11" xfId="644" xr:uid="{00000000-0005-0000-0000-00001F130000}"/>
    <cellStyle name="Normal 9 12" xfId="645" xr:uid="{00000000-0005-0000-0000-000020130000}"/>
    <cellStyle name="Normal 9 13" xfId="646" xr:uid="{00000000-0005-0000-0000-000021130000}"/>
    <cellStyle name="Normal 9 14" xfId="647" xr:uid="{00000000-0005-0000-0000-000022130000}"/>
    <cellStyle name="Normal 9 15" xfId="648" xr:uid="{00000000-0005-0000-0000-000023130000}"/>
    <cellStyle name="Normal 9 2" xfId="649" xr:uid="{00000000-0005-0000-0000-000024130000}"/>
    <cellStyle name="Normal 9 3" xfId="650" xr:uid="{00000000-0005-0000-0000-000025130000}"/>
    <cellStyle name="Normal 9 4" xfId="651" xr:uid="{00000000-0005-0000-0000-000026130000}"/>
    <cellStyle name="Normal 9 5" xfId="652" xr:uid="{00000000-0005-0000-0000-000027130000}"/>
    <cellStyle name="Normal 9 6" xfId="653" xr:uid="{00000000-0005-0000-0000-000028130000}"/>
    <cellStyle name="Normal 9 7" xfId="654" xr:uid="{00000000-0005-0000-0000-000029130000}"/>
    <cellStyle name="Normal 9 8" xfId="655" xr:uid="{00000000-0005-0000-0000-00002A130000}"/>
    <cellStyle name="Normal 9 9" xfId="656" xr:uid="{00000000-0005-0000-0000-00002B130000}"/>
    <cellStyle name="Note 2" xfId="657" xr:uid="{00000000-0005-0000-0000-00002C130000}"/>
    <cellStyle name="Output Amounts" xfId="658" xr:uid="{00000000-0005-0000-0000-00002D130000}"/>
    <cellStyle name="Output Column Headings" xfId="659" xr:uid="{00000000-0005-0000-0000-00002E130000}"/>
    <cellStyle name="Output Line Items" xfId="660" xr:uid="{00000000-0005-0000-0000-00002F130000}"/>
    <cellStyle name="Output Report Heading" xfId="661" xr:uid="{00000000-0005-0000-0000-000030130000}"/>
    <cellStyle name="Output Report Title" xfId="662" xr:uid="{00000000-0005-0000-0000-000031130000}"/>
    <cellStyle name="Percent [0]" xfId="663" xr:uid="{00000000-0005-0000-0000-000032130000}"/>
    <cellStyle name="Percent [00]" xfId="664" xr:uid="{00000000-0005-0000-0000-000033130000}"/>
    <cellStyle name="Percent [2]" xfId="665" xr:uid="{00000000-0005-0000-0000-000034130000}"/>
    <cellStyle name="Percent [2] 2" xfId="666" xr:uid="{00000000-0005-0000-0000-000035130000}"/>
    <cellStyle name="Percent 2" xfId="667" xr:uid="{00000000-0005-0000-0000-000036130000}"/>
    <cellStyle name="Percent 2 10" xfId="668" xr:uid="{00000000-0005-0000-0000-000037130000}"/>
    <cellStyle name="Percent 2 11" xfId="669" xr:uid="{00000000-0005-0000-0000-000038130000}"/>
    <cellStyle name="Percent 2 12" xfId="670" xr:uid="{00000000-0005-0000-0000-000039130000}"/>
    <cellStyle name="Percent 2 13" xfId="671" xr:uid="{00000000-0005-0000-0000-00003A130000}"/>
    <cellStyle name="Percent 2 14" xfId="672" xr:uid="{00000000-0005-0000-0000-00003B130000}"/>
    <cellStyle name="Percent 2 15" xfId="673" xr:uid="{00000000-0005-0000-0000-00003C130000}"/>
    <cellStyle name="Percent 2 16" xfId="674" xr:uid="{00000000-0005-0000-0000-00003D130000}"/>
    <cellStyle name="Percent 2 17" xfId="675" xr:uid="{00000000-0005-0000-0000-00003E130000}"/>
    <cellStyle name="Percent 2 18" xfId="676" xr:uid="{00000000-0005-0000-0000-00003F130000}"/>
    <cellStyle name="Percent 2 19" xfId="677" xr:uid="{00000000-0005-0000-0000-000040130000}"/>
    <cellStyle name="Percent 2 2" xfId="678" xr:uid="{00000000-0005-0000-0000-000041130000}"/>
    <cellStyle name="Percent 2 20" xfId="679" xr:uid="{00000000-0005-0000-0000-000042130000}"/>
    <cellStyle name="Percent 2 21" xfId="680" xr:uid="{00000000-0005-0000-0000-000043130000}"/>
    <cellStyle name="Percent 2 22" xfId="681" xr:uid="{00000000-0005-0000-0000-000044130000}"/>
    <cellStyle name="Percent 2 23" xfId="682" xr:uid="{00000000-0005-0000-0000-000045130000}"/>
    <cellStyle name="Percent 2 24" xfId="683" xr:uid="{00000000-0005-0000-0000-000046130000}"/>
    <cellStyle name="Percent 2 25" xfId="684" xr:uid="{00000000-0005-0000-0000-000047130000}"/>
    <cellStyle name="Percent 2 26" xfId="685" xr:uid="{00000000-0005-0000-0000-000048130000}"/>
    <cellStyle name="Percent 2 3" xfId="686" xr:uid="{00000000-0005-0000-0000-000049130000}"/>
    <cellStyle name="Percent 2 4" xfId="687" xr:uid="{00000000-0005-0000-0000-00004A130000}"/>
    <cellStyle name="Percent 2 5" xfId="688" xr:uid="{00000000-0005-0000-0000-00004B130000}"/>
    <cellStyle name="Percent 2 6" xfId="689" xr:uid="{00000000-0005-0000-0000-00004C130000}"/>
    <cellStyle name="Percent 2 7" xfId="690" xr:uid="{00000000-0005-0000-0000-00004D130000}"/>
    <cellStyle name="Percent 2 8" xfId="691" xr:uid="{00000000-0005-0000-0000-00004E130000}"/>
    <cellStyle name="Percent 2 9" xfId="692" xr:uid="{00000000-0005-0000-0000-00004F130000}"/>
    <cellStyle name="Percent 32" xfId="28" xr:uid="{00000000-0005-0000-0000-000050130000}"/>
    <cellStyle name="Percent 7" xfId="693" xr:uid="{00000000-0005-0000-0000-000051130000}"/>
    <cellStyle name="PrePop Currency (0)" xfId="694" xr:uid="{00000000-0005-0000-0000-000052130000}"/>
    <cellStyle name="PrePop Currency (2)" xfId="695" xr:uid="{00000000-0005-0000-0000-000053130000}"/>
    <cellStyle name="PrePop Units (0)" xfId="696" xr:uid="{00000000-0005-0000-0000-000054130000}"/>
    <cellStyle name="PrePop Units (1)" xfId="697" xr:uid="{00000000-0005-0000-0000-000055130000}"/>
    <cellStyle name="PrePop Units (2)" xfId="698" xr:uid="{00000000-0005-0000-0000-000056130000}"/>
    <cellStyle name="RevList" xfId="699" xr:uid="{00000000-0005-0000-0000-000057130000}"/>
    <cellStyle name="SAPBEXaggItem" xfId="700" xr:uid="{00000000-0005-0000-0000-000058130000}"/>
    <cellStyle name="SAPBEXaggItem 2" xfId="721" xr:uid="{00000000-0005-0000-0000-000059130000}"/>
    <cellStyle name="SAPBEXaggItem 2 2" xfId="1036" xr:uid="{00000000-0005-0000-0000-00005A130000}"/>
    <cellStyle name="SAPBEXaggItem 2 2 2" xfId="1824" xr:uid="{00000000-0005-0000-0000-00005B130000}"/>
    <cellStyle name="SAPBEXaggItem 2 2 2 2" xfId="4068" xr:uid="{00000000-0005-0000-0000-00005C130000}"/>
    <cellStyle name="SAPBEXaggItem 2 2 3" xfId="2548" xr:uid="{00000000-0005-0000-0000-00005D130000}"/>
    <cellStyle name="SAPBEXaggItem 2 2 3 2" xfId="4792" xr:uid="{00000000-0005-0000-0000-00005E130000}"/>
    <cellStyle name="SAPBEXaggItem 2 2 4" xfId="3282" xr:uid="{00000000-0005-0000-0000-00005F130000}"/>
    <cellStyle name="SAPBEXaggItem 2 3" xfId="1289" xr:uid="{00000000-0005-0000-0000-000060130000}"/>
    <cellStyle name="SAPBEXaggItem 2 3 2" xfId="2076" xr:uid="{00000000-0005-0000-0000-000061130000}"/>
    <cellStyle name="SAPBEXaggItem 2 3 2 2" xfId="4320" xr:uid="{00000000-0005-0000-0000-000062130000}"/>
    <cellStyle name="SAPBEXaggItem 2 3 3" xfId="2799" xr:uid="{00000000-0005-0000-0000-000063130000}"/>
    <cellStyle name="SAPBEXaggItem 2 3 3 2" xfId="5043" xr:uid="{00000000-0005-0000-0000-000064130000}"/>
    <cellStyle name="SAPBEXaggItem 2 3 4" xfId="3534" xr:uid="{00000000-0005-0000-0000-000065130000}"/>
    <cellStyle name="SAPBEXaggItem 2 4" xfId="1556" xr:uid="{00000000-0005-0000-0000-000066130000}"/>
    <cellStyle name="SAPBEXaggItem 2 4 2" xfId="3800" xr:uid="{00000000-0005-0000-0000-000067130000}"/>
    <cellStyle name="SAPBEXaggItem 2 5" xfId="3014" xr:uid="{00000000-0005-0000-0000-000068130000}"/>
    <cellStyle name="SAPBEXaggItem 3" xfId="1028" xr:uid="{00000000-0005-0000-0000-000069130000}"/>
    <cellStyle name="SAPBEXaggItem 3 2" xfId="1816" xr:uid="{00000000-0005-0000-0000-00006A130000}"/>
    <cellStyle name="SAPBEXaggItem 3 2 2" xfId="4060" xr:uid="{00000000-0005-0000-0000-00006B130000}"/>
    <cellStyle name="SAPBEXaggItem 3 3" xfId="2540" xr:uid="{00000000-0005-0000-0000-00006C130000}"/>
    <cellStyle name="SAPBEXaggItem 3 3 2" xfId="4784" xr:uid="{00000000-0005-0000-0000-00006D130000}"/>
    <cellStyle name="SAPBEXaggItem 3 4" xfId="3274" xr:uid="{00000000-0005-0000-0000-00006E130000}"/>
    <cellStyle name="SAPBEXaggItem 4" xfId="1282" xr:uid="{00000000-0005-0000-0000-00006F130000}"/>
    <cellStyle name="SAPBEXaggItem 4 2" xfId="2069" xr:uid="{00000000-0005-0000-0000-000070130000}"/>
    <cellStyle name="SAPBEXaggItem 4 2 2" xfId="4313" xr:uid="{00000000-0005-0000-0000-000071130000}"/>
    <cellStyle name="SAPBEXaggItem 4 3" xfId="2792" xr:uid="{00000000-0005-0000-0000-000072130000}"/>
    <cellStyle name="SAPBEXaggItem 4 3 2" xfId="5036" xr:uid="{00000000-0005-0000-0000-000073130000}"/>
    <cellStyle name="SAPBEXaggItem 4 4" xfId="3527" xr:uid="{00000000-0005-0000-0000-000074130000}"/>
    <cellStyle name="SAPBEXaggItem 5" xfId="1549" xr:uid="{00000000-0005-0000-0000-000075130000}"/>
    <cellStyle name="SAPBEXaggItem 5 2" xfId="3793" xr:uid="{00000000-0005-0000-0000-000076130000}"/>
    <cellStyle name="SAPBEXaggItem 6" xfId="3007" xr:uid="{00000000-0005-0000-0000-000077130000}"/>
    <cellStyle name="SAPBEXchaText" xfId="701" xr:uid="{00000000-0005-0000-0000-000078130000}"/>
    <cellStyle name="SAPBEXstdData" xfId="702" xr:uid="{00000000-0005-0000-0000-000079130000}"/>
    <cellStyle name="SAPBEXstdData 2" xfId="720" xr:uid="{00000000-0005-0000-0000-00007A130000}"/>
    <cellStyle name="SAPBEXstdData 2 2" xfId="1035" xr:uid="{00000000-0005-0000-0000-00007B130000}"/>
    <cellStyle name="SAPBEXstdData 2 2 2" xfId="1823" xr:uid="{00000000-0005-0000-0000-00007C130000}"/>
    <cellStyle name="SAPBEXstdData 2 2 2 2" xfId="4067" xr:uid="{00000000-0005-0000-0000-00007D130000}"/>
    <cellStyle name="SAPBEXstdData 2 2 3" xfId="2547" xr:uid="{00000000-0005-0000-0000-00007E130000}"/>
    <cellStyle name="SAPBEXstdData 2 2 3 2" xfId="4791" xr:uid="{00000000-0005-0000-0000-00007F130000}"/>
    <cellStyle name="SAPBEXstdData 2 2 4" xfId="3281" xr:uid="{00000000-0005-0000-0000-000080130000}"/>
    <cellStyle name="SAPBEXstdData 2 3" xfId="1288" xr:uid="{00000000-0005-0000-0000-000081130000}"/>
    <cellStyle name="SAPBEXstdData 2 3 2" xfId="2075" xr:uid="{00000000-0005-0000-0000-000082130000}"/>
    <cellStyle name="SAPBEXstdData 2 3 2 2" xfId="4319" xr:uid="{00000000-0005-0000-0000-000083130000}"/>
    <cellStyle name="SAPBEXstdData 2 3 3" xfId="2798" xr:uid="{00000000-0005-0000-0000-000084130000}"/>
    <cellStyle name="SAPBEXstdData 2 3 3 2" xfId="5042" xr:uid="{00000000-0005-0000-0000-000085130000}"/>
    <cellStyle name="SAPBEXstdData 2 3 4" xfId="3533" xr:uid="{00000000-0005-0000-0000-000086130000}"/>
    <cellStyle name="SAPBEXstdData 2 4" xfId="1555" xr:uid="{00000000-0005-0000-0000-000087130000}"/>
    <cellStyle name="SAPBEXstdData 2 4 2" xfId="3799" xr:uid="{00000000-0005-0000-0000-000088130000}"/>
    <cellStyle name="SAPBEXstdData 2 5" xfId="3013" xr:uid="{00000000-0005-0000-0000-000089130000}"/>
    <cellStyle name="SAPBEXstdData 3" xfId="1029" xr:uid="{00000000-0005-0000-0000-00008A130000}"/>
    <cellStyle name="SAPBEXstdData 3 2" xfId="1817" xr:uid="{00000000-0005-0000-0000-00008B130000}"/>
    <cellStyle name="SAPBEXstdData 3 2 2" xfId="4061" xr:uid="{00000000-0005-0000-0000-00008C130000}"/>
    <cellStyle name="SAPBEXstdData 3 3" xfId="2541" xr:uid="{00000000-0005-0000-0000-00008D130000}"/>
    <cellStyle name="SAPBEXstdData 3 3 2" xfId="4785" xr:uid="{00000000-0005-0000-0000-00008E130000}"/>
    <cellStyle name="SAPBEXstdData 3 4" xfId="3275" xr:uid="{00000000-0005-0000-0000-00008F130000}"/>
    <cellStyle name="SAPBEXstdData 4" xfId="1283" xr:uid="{00000000-0005-0000-0000-000090130000}"/>
    <cellStyle name="SAPBEXstdData 4 2" xfId="2070" xr:uid="{00000000-0005-0000-0000-000091130000}"/>
    <cellStyle name="SAPBEXstdData 4 2 2" xfId="4314" xr:uid="{00000000-0005-0000-0000-000092130000}"/>
    <cellStyle name="SAPBEXstdData 4 3" xfId="2793" xr:uid="{00000000-0005-0000-0000-000093130000}"/>
    <cellStyle name="SAPBEXstdData 4 3 2" xfId="5037" xr:uid="{00000000-0005-0000-0000-000094130000}"/>
    <cellStyle name="SAPBEXstdData 4 4" xfId="3528" xr:uid="{00000000-0005-0000-0000-000095130000}"/>
    <cellStyle name="SAPBEXstdData 5" xfId="1550" xr:uid="{00000000-0005-0000-0000-000096130000}"/>
    <cellStyle name="SAPBEXstdData 5 2" xfId="3794" xr:uid="{00000000-0005-0000-0000-000097130000}"/>
    <cellStyle name="SAPBEXstdData 6" xfId="3008" xr:uid="{00000000-0005-0000-0000-000098130000}"/>
    <cellStyle name="SAPBEXstdItem" xfId="703" xr:uid="{00000000-0005-0000-0000-000099130000}"/>
    <cellStyle name="SAPBEXstdItem 2" xfId="719" xr:uid="{00000000-0005-0000-0000-00009A130000}"/>
    <cellStyle name="SAPBEXstdItem 2 2" xfId="1034" xr:uid="{00000000-0005-0000-0000-00009B130000}"/>
    <cellStyle name="SAPBEXstdItem 2 2 2" xfId="1822" xr:uid="{00000000-0005-0000-0000-00009C130000}"/>
    <cellStyle name="SAPBEXstdItem 2 2 2 2" xfId="4066" xr:uid="{00000000-0005-0000-0000-00009D130000}"/>
    <cellStyle name="SAPBEXstdItem 2 2 3" xfId="2546" xr:uid="{00000000-0005-0000-0000-00009E130000}"/>
    <cellStyle name="SAPBEXstdItem 2 2 3 2" xfId="4790" xr:uid="{00000000-0005-0000-0000-00009F130000}"/>
    <cellStyle name="SAPBEXstdItem 2 2 4" xfId="3280" xr:uid="{00000000-0005-0000-0000-0000A0130000}"/>
    <cellStyle name="SAPBEXstdItem 2 3" xfId="1287" xr:uid="{00000000-0005-0000-0000-0000A1130000}"/>
    <cellStyle name="SAPBEXstdItem 2 3 2" xfId="2074" xr:uid="{00000000-0005-0000-0000-0000A2130000}"/>
    <cellStyle name="SAPBEXstdItem 2 3 2 2" xfId="4318" xr:uid="{00000000-0005-0000-0000-0000A3130000}"/>
    <cellStyle name="SAPBEXstdItem 2 3 3" xfId="2797" xr:uid="{00000000-0005-0000-0000-0000A4130000}"/>
    <cellStyle name="SAPBEXstdItem 2 3 3 2" xfId="5041" xr:uid="{00000000-0005-0000-0000-0000A5130000}"/>
    <cellStyle name="SAPBEXstdItem 2 3 4" xfId="3532" xr:uid="{00000000-0005-0000-0000-0000A6130000}"/>
    <cellStyle name="SAPBEXstdItem 2 4" xfId="1554" xr:uid="{00000000-0005-0000-0000-0000A7130000}"/>
    <cellStyle name="SAPBEXstdItem 2 4 2" xfId="3798" xr:uid="{00000000-0005-0000-0000-0000A8130000}"/>
    <cellStyle name="SAPBEXstdItem 2 5" xfId="3012" xr:uid="{00000000-0005-0000-0000-0000A9130000}"/>
    <cellStyle name="SAPBEXstdItem 3" xfId="1030" xr:uid="{00000000-0005-0000-0000-0000AA130000}"/>
    <cellStyle name="SAPBEXstdItem 3 2" xfId="1818" xr:uid="{00000000-0005-0000-0000-0000AB130000}"/>
    <cellStyle name="SAPBEXstdItem 3 2 2" xfId="4062" xr:uid="{00000000-0005-0000-0000-0000AC130000}"/>
    <cellStyle name="SAPBEXstdItem 3 3" xfId="2542" xr:uid="{00000000-0005-0000-0000-0000AD130000}"/>
    <cellStyle name="SAPBEXstdItem 3 3 2" xfId="4786" xr:uid="{00000000-0005-0000-0000-0000AE130000}"/>
    <cellStyle name="SAPBEXstdItem 3 4" xfId="3276" xr:uid="{00000000-0005-0000-0000-0000AF130000}"/>
    <cellStyle name="SAPBEXstdItem 4" xfId="1284" xr:uid="{00000000-0005-0000-0000-0000B0130000}"/>
    <cellStyle name="SAPBEXstdItem 4 2" xfId="2071" xr:uid="{00000000-0005-0000-0000-0000B1130000}"/>
    <cellStyle name="SAPBEXstdItem 4 2 2" xfId="4315" xr:uid="{00000000-0005-0000-0000-0000B2130000}"/>
    <cellStyle name="SAPBEXstdItem 4 3" xfId="2794" xr:uid="{00000000-0005-0000-0000-0000B3130000}"/>
    <cellStyle name="SAPBEXstdItem 4 3 2" xfId="5038" xr:uid="{00000000-0005-0000-0000-0000B4130000}"/>
    <cellStyle name="SAPBEXstdItem 4 4" xfId="3529" xr:uid="{00000000-0005-0000-0000-0000B5130000}"/>
    <cellStyle name="SAPBEXstdItem 5" xfId="1551" xr:uid="{00000000-0005-0000-0000-0000B6130000}"/>
    <cellStyle name="SAPBEXstdItem 5 2" xfId="3795" xr:uid="{00000000-0005-0000-0000-0000B7130000}"/>
    <cellStyle name="SAPBEXstdItem 6" xfId="3009" xr:uid="{00000000-0005-0000-0000-0000B8130000}"/>
    <cellStyle name="SAPBEXstdItemX" xfId="704" xr:uid="{00000000-0005-0000-0000-0000B9130000}"/>
    <cellStyle name="SAPBEXstdItemX 2" xfId="718" xr:uid="{00000000-0005-0000-0000-0000BA130000}"/>
    <cellStyle name="SAPBEXstdItemX 2 2" xfId="1033" xr:uid="{00000000-0005-0000-0000-0000BB130000}"/>
    <cellStyle name="SAPBEXstdItemX 2 2 2" xfId="1821" xr:uid="{00000000-0005-0000-0000-0000BC130000}"/>
    <cellStyle name="SAPBEXstdItemX 2 2 2 2" xfId="4065" xr:uid="{00000000-0005-0000-0000-0000BD130000}"/>
    <cellStyle name="SAPBEXstdItemX 2 2 3" xfId="2545" xr:uid="{00000000-0005-0000-0000-0000BE130000}"/>
    <cellStyle name="SAPBEXstdItemX 2 2 3 2" xfId="4789" xr:uid="{00000000-0005-0000-0000-0000BF130000}"/>
    <cellStyle name="SAPBEXstdItemX 2 2 4" xfId="3279" xr:uid="{00000000-0005-0000-0000-0000C0130000}"/>
    <cellStyle name="SAPBEXstdItemX 2 3" xfId="1286" xr:uid="{00000000-0005-0000-0000-0000C1130000}"/>
    <cellStyle name="SAPBEXstdItemX 2 3 2" xfId="2073" xr:uid="{00000000-0005-0000-0000-0000C2130000}"/>
    <cellStyle name="SAPBEXstdItemX 2 3 2 2" xfId="4317" xr:uid="{00000000-0005-0000-0000-0000C3130000}"/>
    <cellStyle name="SAPBEXstdItemX 2 3 3" xfId="2796" xr:uid="{00000000-0005-0000-0000-0000C4130000}"/>
    <cellStyle name="SAPBEXstdItemX 2 3 3 2" xfId="5040" xr:uid="{00000000-0005-0000-0000-0000C5130000}"/>
    <cellStyle name="SAPBEXstdItemX 2 3 4" xfId="3531" xr:uid="{00000000-0005-0000-0000-0000C6130000}"/>
    <cellStyle name="SAPBEXstdItemX 2 4" xfId="1553" xr:uid="{00000000-0005-0000-0000-0000C7130000}"/>
    <cellStyle name="SAPBEXstdItemX 2 4 2" xfId="3797" xr:uid="{00000000-0005-0000-0000-0000C8130000}"/>
    <cellStyle name="SAPBEXstdItemX 2 5" xfId="3011" xr:uid="{00000000-0005-0000-0000-0000C9130000}"/>
    <cellStyle name="SAPBEXstdItemX 3" xfId="1031" xr:uid="{00000000-0005-0000-0000-0000CA130000}"/>
    <cellStyle name="SAPBEXstdItemX 3 2" xfId="1819" xr:uid="{00000000-0005-0000-0000-0000CB130000}"/>
    <cellStyle name="SAPBEXstdItemX 3 2 2" xfId="4063" xr:uid="{00000000-0005-0000-0000-0000CC130000}"/>
    <cellStyle name="SAPBEXstdItemX 3 3" xfId="2543" xr:uid="{00000000-0005-0000-0000-0000CD130000}"/>
    <cellStyle name="SAPBEXstdItemX 3 3 2" xfId="4787" xr:uid="{00000000-0005-0000-0000-0000CE130000}"/>
    <cellStyle name="SAPBEXstdItemX 3 4" xfId="3277" xr:uid="{00000000-0005-0000-0000-0000CF130000}"/>
    <cellStyle name="SAPBEXstdItemX 4" xfId="1285" xr:uid="{00000000-0005-0000-0000-0000D0130000}"/>
    <cellStyle name="SAPBEXstdItemX 4 2" xfId="2072" xr:uid="{00000000-0005-0000-0000-0000D1130000}"/>
    <cellStyle name="SAPBEXstdItemX 4 2 2" xfId="4316" xr:uid="{00000000-0005-0000-0000-0000D2130000}"/>
    <cellStyle name="SAPBEXstdItemX 4 3" xfId="2795" xr:uid="{00000000-0005-0000-0000-0000D3130000}"/>
    <cellStyle name="SAPBEXstdItemX 4 3 2" xfId="5039" xr:uid="{00000000-0005-0000-0000-0000D4130000}"/>
    <cellStyle name="SAPBEXstdItemX 4 4" xfId="3530" xr:uid="{00000000-0005-0000-0000-0000D5130000}"/>
    <cellStyle name="SAPBEXstdItemX 5" xfId="1552" xr:uid="{00000000-0005-0000-0000-0000D6130000}"/>
    <cellStyle name="SAPBEXstdItemX 5 2" xfId="3796" xr:uid="{00000000-0005-0000-0000-0000D7130000}"/>
    <cellStyle name="SAPBEXstdItemX 6" xfId="3010" xr:uid="{00000000-0005-0000-0000-0000D8130000}"/>
    <cellStyle name="Standard_NEGS" xfId="705" xr:uid="{00000000-0005-0000-0000-0000D9130000}"/>
    <cellStyle name="Style 1" xfId="706" xr:uid="{00000000-0005-0000-0000-0000DA130000}"/>
    <cellStyle name="subhead" xfId="707" xr:uid="{00000000-0005-0000-0000-0000DB130000}"/>
    <cellStyle name="subhead 2" xfId="708" xr:uid="{00000000-0005-0000-0000-0000DC130000}"/>
    <cellStyle name="Subtotal" xfId="709" xr:uid="{00000000-0005-0000-0000-0000DD130000}"/>
    <cellStyle name="Text Indent A" xfId="710" xr:uid="{00000000-0005-0000-0000-0000DE130000}"/>
    <cellStyle name="Text Indent B" xfId="711" xr:uid="{00000000-0005-0000-0000-0000DF130000}"/>
    <cellStyle name="Text Indent C" xfId="712" xr:uid="{00000000-0005-0000-0000-0000E0130000}"/>
    <cellStyle name="Times New Roman" xfId="713" xr:uid="{00000000-0005-0000-0000-0000E1130000}"/>
    <cellStyle name="Tusental (0)_pldt" xfId="714" xr:uid="{00000000-0005-0000-0000-0000E2130000}"/>
    <cellStyle name="Tusental_pldt" xfId="715" xr:uid="{00000000-0005-0000-0000-0000E3130000}"/>
    <cellStyle name="Valuta (0)_pldt" xfId="716" xr:uid="{00000000-0005-0000-0000-0000E4130000}"/>
    <cellStyle name="Valuta_pldt" xfId="717" xr:uid="{00000000-0005-0000-0000-0000E513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externalLink" Target="externalLinks/externalLink28.xml"/><Relationship Id="rId68" Type="http://schemas.openxmlformats.org/officeDocument/2006/relationships/externalLink" Target="externalLinks/externalLink33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externalLink" Target="externalLinks/externalLink3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externalLink" Target="externalLinks/externalLink30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externalLink" Target="externalLinks/externalLink29.xml"/><Relationship Id="rId69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67" Type="http://schemas.openxmlformats.org/officeDocument/2006/relationships/externalLink" Target="externalLinks/externalLink3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Chhavi%20Toshan\EV\PFS\RK%20Working%202021-22\RK%20Working%20NVEPL%20Final%20Excel%20Sheets%202021-22\Non-Operational%20Companies\NSL%20Conventional%20Power%20RK%20Working_Final.xlsx" TargetMode="External"/><Relationship Id="rId1" Type="http://schemas.openxmlformats.org/officeDocument/2006/relationships/externalLinkPath" Target="Non-Operational%20Companies/NSL%20Conventional%20Power%20RK%20Working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%20NSL%20Westend%20Real%20Projects%20Pvt%20Lt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Valuation%20Sheet%20of%20Ambient%20Infratech%20Pvt%20Lt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NSL%20Wind%20Power%20Sreepalwan%20Pvt%20Lt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NSL%20Orissa%20Power%20&amp;%20Infratech%20Company%20Pvt.%20Lt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Wind%20Power%20Virli%20Pvt%20Ltd%20V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Valuation%20Sheet%20of%20NSL%20Real%20Estates%20Pvt%20Lt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Satara%20Infratech%20V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Hardeol%20Renewable%20Power%20%20%20Ltd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Anamudi%20Renewable%20Power%20%20Pvt%20Lt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Sailana%20Wind%20Energy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Chhavi%20Toshan\EV\PFS\RK%20Working%202021-22\RK%20Working%20NVEPL%20Final%20Excel%20Sheets%202021-22\Non-Operational%20Companies\Valuation%20Sheet%20of%20Tangnu%20Romai%20Power%20Generation%20Pvt.%20Ltd._Final.xlsx" TargetMode="External"/><Relationship Id="rId1" Type="http://schemas.openxmlformats.org/officeDocument/2006/relationships/externalLinkPath" Target="Non-Operational%20Companies/Valuation%20Sheet%20of%20Tangnu%20Romai%20Power%20Generation%20Pvt.%20Ltd._Fina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NSL%20Conventional%20Power%20RK%20Working_V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Rachit/EV/Model%20of%20Non-Operational%20Cos/NSL%20Conventional%20Power%20RK%20Working_V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Amboli%20Power%20Pvt.%20Ltd.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Badawada%20Wind%20Energy%20Pvt.%20Ltd.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Dhar%20Wind%20Energy%20Pvt.%20Ltd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Alot%20Wind%20Enermr%20Pvt.%20Ltd.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NSL%20Orissa%20Power%20Company%20Pvt.%20Ltd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Valuation%20Sheet%20of%20Tangnu%20Romai%20Power%20Generation%20Pvt.%20Ltd.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Current%20Assets%20Valuations\Valuation%20Sheet%20of%20NSL%20Power%20&amp;%20Infratech%20Ltd.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Orbit%20Wind%20Energy%20Pvt.%20Ltd.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Chhavi%20Toshan\EV\PFS\RK%20Working%202021-22\RK%20Working%20NVEPL%20Final%20Excel%20Sheets%202021-22\Non-Operational%20Companies\NSL%20Energy%20Ventures%20Pvt.%20Ltd.%20RK%20Working_Final.xlsx" TargetMode="External"/><Relationship Id="rId1" Type="http://schemas.openxmlformats.org/officeDocument/2006/relationships/externalLinkPath" Target="Non-Operational%20Companies/NSL%20Energy%20Ventures%20Pvt.%20Ltd.%20RK%20Working_Final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Wind%20Power%20Company%20(Chilarwadi)%20Pvt.%20Ltd.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Wind%20Power%20Company%20Gubbi_Tumkur%20Pvt.%20Ltd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Wind%20Power%20Company%20Sira_Tumkur%20Pvt.%20Ltd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Wind%20Power%20Comoanv%20Holalkerc_Cliitradunrn%20Pvt.%20Ltd.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Valuation%20Sheet%20of%20Celebrity%20Power%20Company%20Pvt.%20Ltd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Valuation%20Sheet%20of%20Pearl%20Infratech%20%20Lt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Final%20Model-V1\Valuation%20Sheet%20of%20NSL%20Nagapatnam%20Power%20Ventures%20Pvt.%20Ltd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Rachit/EV/Model%20of%20Non-Operational%20Cos/NSL%20Nagapatnam%20Power%20and%20Infratech%20Pvt%20Ltd.%20RK%20Working_V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Chhavi%20Toshan/EV/PFS/RK%20Working/Current%20Assets%20Valuations%20chhavi/NSL%20Nagapatnam%20Infrastructure%20Pvt%20Ltd%20RK%20Working_V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Excelsior%20Projects%20%20Pvt%20Ltd%20V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elcome\Desktop\Chhavi%20desktop\EV\PFS\RK%20Working\Final%20Models\Valuation%20Sheet%20of%20NSL%20Souvenir%20Estate%20Pvt%20Lt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UMMARY"/>
      <sheetName val="Property, plant &amp; Equipment-I"/>
      <sheetName val="Non-Current Investment-II"/>
      <sheetName val="ONCFA -III"/>
      <sheetName val="Cash &amp; Cash Equivalents- IV"/>
      <sheetName val="NAV Sheet "/>
      <sheetName val="MSEDCL Assets"/>
      <sheetName val="SECL Assets"/>
      <sheetName val="WCL Assets"/>
      <sheetName val="Sheet4"/>
    </sheetNames>
    <sheetDataSet>
      <sheetData sheetId="0" refreshError="1"/>
      <sheetData sheetId="1">
        <row r="10">
          <cell r="E10">
            <v>12339.425621999999</v>
          </cell>
          <cell r="F10">
            <v>6170.1451709999992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C9">
            <v>12338.560901999999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 plant &amp; Equipments - I"/>
      <sheetName val="Cash &amp; Cash Equivalents -II"/>
      <sheetName val="NAV - Westend Projects 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5">
          <cell r="D5">
            <v>0</v>
          </cell>
        </row>
      </sheetData>
      <sheetData sheetId="3">
        <row r="8">
          <cell r="F8">
            <v>0.61670000000000003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s-I"/>
      <sheetName val="Cash &amp; Cash Equivalents -II"/>
      <sheetName val="NAV"/>
      <sheetName val="MSEDCL Assets"/>
      <sheetName val="SECL Assets"/>
      <sheetName val="WCL Assets"/>
      <sheetName val="Sheet4"/>
    </sheetNames>
    <sheetDataSet>
      <sheetData sheetId="0"/>
      <sheetData sheetId="1">
        <row r="6">
          <cell r="E6">
            <v>0</v>
          </cell>
        </row>
        <row r="7">
          <cell r="E7">
            <v>1.30873E-2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and equipment-I"/>
      <sheetName val="DTA-II"/>
      <sheetName val="Cash &amp; Cash Equivalents-III"/>
      <sheetName val="NPV-Wind power Shreepalwan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E6" t="str">
            <v>-</v>
          </cell>
        </row>
      </sheetData>
      <sheetData sheetId="3">
        <row r="7">
          <cell r="E7">
            <v>0</v>
          </cell>
        </row>
      </sheetData>
      <sheetData sheetId="4">
        <row r="7">
          <cell r="F7">
            <v>0.12243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S-I"/>
      <sheetName val="CWIP-II"/>
      <sheetName val="NCI-III"/>
      <sheetName val="OCFA-IV"/>
      <sheetName val="Cash &amp; Cash Equivalents-V"/>
      <sheetName val="OCFA-VI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0.33628000000000002</v>
          </cell>
        </row>
        <row r="12">
          <cell r="E12">
            <v>0</v>
          </cell>
        </row>
        <row r="13">
          <cell r="E13">
            <v>0.33628000000000002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 - I"/>
      <sheetName val="DTA-II"/>
      <sheetName val="Cash &amp; Cash Equivalents-III"/>
      <sheetName val="NAV - NSL Virli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E6" t="str">
            <v>-</v>
          </cell>
        </row>
      </sheetData>
      <sheetData sheetId="3">
        <row r="7">
          <cell r="E7">
            <v>0</v>
          </cell>
        </row>
      </sheetData>
      <sheetData sheetId="4">
        <row r="7">
          <cell r="E7">
            <v>0.11258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and equipment-I"/>
      <sheetName val="DTA-II"/>
      <sheetName val="Cash &amp; Cash Equivalents-III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6">
          <cell r="E6">
            <v>0</v>
          </cell>
        </row>
        <row r="7">
          <cell r="E7">
            <v>0</v>
          </cell>
        </row>
        <row r="8">
          <cell r="E8">
            <v>0.13832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-I"/>
      <sheetName val="DTA-II"/>
      <sheetName val="Cash &amp; Cash Equivalents-III"/>
      <sheetName val="NAV-NSL Satara Infratech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E6" t="str">
            <v>-</v>
          </cell>
        </row>
      </sheetData>
      <sheetData sheetId="3">
        <row r="7">
          <cell r="D7">
            <v>0</v>
          </cell>
        </row>
      </sheetData>
      <sheetData sheetId="4">
        <row r="7">
          <cell r="E7">
            <v>0.12257999999999999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Cash &amp; Cash Equivalents-I"/>
      <sheetName val="Hardeol Renewable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0.35116000000000003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Cash &amp; Cash Equivalents- I"/>
      <sheetName val="Anamudi Renewable"/>
      <sheetName val="MSEDCL Assets"/>
      <sheetName val="SECL Assets"/>
      <sheetName val="WCL Assets"/>
      <sheetName val="Sheet4"/>
    </sheetNames>
    <sheetDataSet>
      <sheetData sheetId="0" refreshError="1"/>
      <sheetData sheetId="1">
        <row r="6">
          <cell r="E6">
            <v>0.3241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LT L&amp;A-I"/>
      <sheetName val="Cash &amp; Cash Equivalents- II"/>
      <sheetName val="Sailana Wind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0.51983999999999997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UMMARY"/>
      <sheetName val="Property, plant &amp; Equipment-I"/>
      <sheetName val="CWIP-II"/>
      <sheetName val="OCFA-III"/>
      <sheetName val="DT-IV"/>
      <sheetName val="ONCFA-V"/>
      <sheetName val="Cash &amp; Cash Equivalents- VI"/>
      <sheetName val="OTHER BANK BALANCE-VII"/>
      <sheetName val="CTA-VIII"/>
      <sheetName val="OCA-IX"/>
      <sheetName val="NAV"/>
      <sheetName val="MSEDCL Assets"/>
      <sheetName val="SECL Assets"/>
      <sheetName val="WCL Assets"/>
      <sheetName val="Sheet4"/>
    </sheetNames>
    <sheetDataSet>
      <sheetData sheetId="0"/>
      <sheetData sheetId="1">
        <row r="16">
          <cell r="F16">
            <v>579.39799999999991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Non-Current Investment-II"/>
      <sheetName val="ONCFA -III"/>
      <sheetName val="Cash &amp; Cash Equivalents- IV"/>
      <sheetName val="NAV Sheet 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C7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Sheet1"/>
      <sheetName val="Non-Current Investment-II"/>
      <sheetName val="ONCFA -III"/>
      <sheetName val="Cash &amp; Cash Equivalents- IV"/>
      <sheetName val="NAV Sheet "/>
      <sheetName val="MSEDCL Assets"/>
      <sheetName val="SECL Assets"/>
      <sheetName val="WCL Assets"/>
      <sheetName val="Sheet4"/>
    </sheetNames>
    <sheetDataSet>
      <sheetData sheetId="0"/>
      <sheetData sheetId="1">
        <row r="7">
          <cell r="E7">
            <v>0</v>
          </cell>
        </row>
        <row r="9">
          <cell r="E9">
            <v>0.86472000000000004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Cash &amp; Cash Equivalents- I"/>
      <sheetName val="Amboli Power Pvt. Ltd"/>
      <sheetName val="MSEDCL Assets"/>
      <sheetName val="SECL Assets"/>
      <sheetName val="WCL Assets"/>
      <sheetName val="Sheet4"/>
    </sheetNames>
    <sheetDataSet>
      <sheetData sheetId="0" refreshError="1"/>
      <sheetData sheetId="1">
        <row r="6">
          <cell r="E6">
            <v>0.10756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DTA-I"/>
      <sheetName val="Cash &amp; Cash Equivalents-I"/>
      <sheetName val="Badawada Wind Energy Pvt. Ltd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0.10305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DTA-I"/>
      <sheetName val="Cash &amp; Cash Equivalents-II"/>
      <sheetName val="Dhar Wind Enercn.Pvt. Ltd. 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0.1026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DTA-I"/>
      <sheetName val="Cash &amp; Cash Equivalents-I"/>
      <sheetName val="Alot Wind Enermr Pvt. Ltd.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0.10448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NCI-I"/>
      <sheetName val="OCFA-II"/>
      <sheetName val="Cash &amp; Cash Equivalents- III"/>
      <sheetName val="NSL Orissa Power Company"/>
      <sheetName val="OCFA-III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0.35111999999999999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CWIP-II"/>
      <sheetName val="OCFA-III"/>
      <sheetName val="DT-IV"/>
      <sheetName val="ONCFA-V"/>
      <sheetName val="Cash &amp; Cash Equivalents- VI"/>
      <sheetName val="OTHER BANK BALANCE-VII"/>
      <sheetName val="CTA-VIII"/>
      <sheetName val="OCA-IX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921.23</v>
          </cell>
        </row>
        <row r="12">
          <cell r="C12" t="str">
            <v>Cash &amp; cash equivalents</v>
          </cell>
          <cell r="E12">
            <v>0.62</v>
          </cell>
        </row>
        <row r="13">
          <cell r="C13" t="str">
            <v>Other Bank Balance</v>
          </cell>
          <cell r="E13">
            <v>26.04</v>
          </cell>
        </row>
        <row r="14">
          <cell r="C14" t="str">
            <v>Current tax asset</v>
          </cell>
          <cell r="E14">
            <v>0</v>
          </cell>
        </row>
        <row r="15">
          <cell r="C15" t="str">
            <v>Other Current Assets</v>
          </cell>
          <cell r="E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ONCA-I"/>
      <sheetName val="Cash &amp; Cash Equivalents- II"/>
      <sheetName val="NAV NSL Power &amp; Infratech Ltd."/>
      <sheetName val="MSEDCL Assets"/>
      <sheetName val="SECL Assets"/>
      <sheetName val="WCL Assets"/>
      <sheetName val="Sheet4"/>
    </sheetNames>
    <sheetDataSet>
      <sheetData sheetId="0" refreshError="1"/>
      <sheetData sheetId="1">
        <row r="8">
          <cell r="E8">
            <v>0.13968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 - I"/>
      <sheetName val="ONCFA-II"/>
      <sheetName val="CFA-III"/>
      <sheetName val="NAV - Orbit Wind Energy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26">
          <cell r="H26">
            <v>0.52612999999999999</v>
          </cell>
        </row>
      </sheetData>
      <sheetData sheetId="3">
        <row r="7">
          <cell r="G7">
            <v>0</v>
          </cell>
        </row>
      </sheetData>
      <sheetData sheetId="4">
        <row r="7">
          <cell r="E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UMMARY"/>
      <sheetName val="NCI-I"/>
      <sheetName val="LT L&amp;A-II"/>
      <sheetName val="Trade Receivables-III"/>
      <sheetName val="Cash &amp; Cash Equivalents- IV"/>
      <sheetName val="NAV Sheet"/>
      <sheetName val="MSEDCL Assets"/>
      <sheetName val="SECL Assets"/>
      <sheetName val="WCL Assets"/>
      <sheetName val="Sheet4"/>
    </sheetNames>
    <sheetDataSet>
      <sheetData sheetId="0"/>
      <sheetData sheetId="1">
        <row r="6">
          <cell r="E6">
            <v>5899.7300918580768</v>
          </cell>
        </row>
        <row r="7">
          <cell r="D7">
            <v>4827.7958800000006</v>
          </cell>
        </row>
        <row r="8">
          <cell r="D8">
            <v>230.47467</v>
          </cell>
        </row>
        <row r="9">
          <cell r="E9">
            <v>5.1109099999999996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-I"/>
      <sheetName val="DTA-II"/>
      <sheetName val="Cash &amp; Cash Equivalents-III"/>
      <sheetName val="NAV - Wind Power (Chilarwadi)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E6">
            <v>0</v>
          </cell>
        </row>
      </sheetData>
      <sheetData sheetId="3">
        <row r="7">
          <cell r="E7">
            <v>0</v>
          </cell>
        </row>
      </sheetData>
      <sheetData sheetId="4">
        <row r="7">
          <cell r="E7">
            <v>0.11143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-I"/>
      <sheetName val="DTA-II"/>
      <sheetName val="Cash &amp; Cash Equivalents-III"/>
      <sheetName val="NAV - Wind Power Gubbi_Tumkur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E6">
            <v>0</v>
          </cell>
        </row>
      </sheetData>
      <sheetData sheetId="3">
        <row r="7">
          <cell r="E7">
            <v>0</v>
          </cell>
        </row>
      </sheetData>
      <sheetData sheetId="4">
        <row r="7">
          <cell r="E7">
            <v>0.45082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 - I"/>
      <sheetName val="DTA-II"/>
      <sheetName val="Cash &amp; Cash Equivalents-III"/>
      <sheetName val="NAV-Wind Power Company (S-T)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D6">
            <v>0</v>
          </cell>
        </row>
      </sheetData>
      <sheetData sheetId="3">
        <row r="7">
          <cell r="E7">
            <v>0</v>
          </cell>
        </row>
      </sheetData>
      <sheetData sheetId="4">
        <row r="7">
          <cell r="E7">
            <v>0.14971999999999999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ments-I"/>
      <sheetName val="DTA-II"/>
      <sheetName val="Cash &amp; Cash Equivalents-III"/>
      <sheetName val="NAV-Wind Power Company (H-C) 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6">
          <cell r="D6">
            <v>0</v>
          </cell>
        </row>
      </sheetData>
      <sheetData sheetId="3">
        <row r="7">
          <cell r="E7">
            <v>0</v>
          </cell>
        </row>
      </sheetData>
      <sheetData sheetId="4">
        <row r="7">
          <cell r="E7">
            <v>0.15062999999999999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DTA-II"/>
      <sheetName val="Cash &amp; Cash Equivalents-III"/>
      <sheetName val="NAV."/>
      <sheetName val="MSEDCL Assets"/>
      <sheetName val="SECL Assets"/>
      <sheetName val="WCL Assets"/>
      <sheetName val="Sheet4"/>
    </sheetNames>
    <sheetDataSet>
      <sheetData sheetId="0" refreshError="1"/>
      <sheetData sheetId="1" refreshError="1">
        <row r="7">
          <cell r="E7">
            <v>0</v>
          </cell>
        </row>
        <row r="8">
          <cell r="E8">
            <v>0</v>
          </cell>
        </row>
        <row r="9">
          <cell r="E9">
            <v>0.12169000000000001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, plant &amp; Equipments"/>
      <sheetName val="Cash &amp; Cash Equivalents- I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6">
          <cell r="E6">
            <v>0</v>
          </cell>
        </row>
        <row r="7">
          <cell r="E7">
            <v>4.8935700000000004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NCI-I"/>
      <sheetName val="ONCFA-II"/>
      <sheetName val="ONCA-III"/>
      <sheetName val="Cash &amp; Cash Equivalents- IV"/>
      <sheetName val="OCFA-V"/>
      <sheetName val="NAV NSL NAGAPATNAM Power Ventu "/>
      <sheetName val="MSEDCL Assets"/>
      <sheetName val="SECL Assets"/>
      <sheetName val="WCL Assets"/>
      <sheetName val="Sheet4"/>
    </sheetNames>
    <sheetDataSet>
      <sheetData sheetId="0" refreshError="1"/>
      <sheetData sheetId="1">
        <row r="7">
          <cell r="E7" t="str">
            <v xml:space="preserve"> - 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6.9356299999999997</v>
          </cell>
        </row>
        <row r="11">
          <cell r="E11">
            <v>3354.3745950000002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ONFCA-III"/>
      <sheetName val="ONCA-IV"/>
      <sheetName val="Cash &amp; Cash Equivalents- V"/>
      <sheetName val="ST L &amp; A-VI"/>
      <sheetName val="OCA-VII"/>
      <sheetName val="OFCA- VIII"/>
      <sheetName val="NAV Sheet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10">
          <cell r="G10" t="str">
            <v>NIL</v>
          </cell>
        </row>
      </sheetData>
      <sheetData sheetId="3">
        <row r="7">
          <cell r="D7">
            <v>3502.3199999999997</v>
          </cell>
        </row>
      </sheetData>
      <sheetData sheetId="4">
        <row r="7">
          <cell r="E7">
            <v>7.32</v>
          </cell>
        </row>
      </sheetData>
      <sheetData sheetId="5">
        <row r="11">
          <cell r="H11">
            <v>1712.1449999999998</v>
          </cell>
        </row>
      </sheetData>
      <sheetData sheetId="6">
        <row r="9">
          <cell r="D9" t="str">
            <v>NIL</v>
          </cell>
        </row>
      </sheetData>
      <sheetData sheetId="7">
        <row r="9">
          <cell r="G9" t="str">
            <v>NIL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CWIP-II"/>
      <sheetName val="NCI-III"/>
      <sheetName val="LT L&amp;A-IV"/>
      <sheetName val="ONCA-V"/>
      <sheetName val="Cash &amp; Cash Equivalents- VI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6">
          <cell r="E6">
            <v>0</v>
          </cell>
        </row>
        <row r="7">
          <cell r="E7">
            <v>0</v>
          </cell>
        </row>
      </sheetData>
      <sheetData sheetId="2" refreshError="1"/>
      <sheetData sheetId="3" refreshError="1"/>
      <sheetData sheetId="4">
        <row r="13">
          <cell r="I13">
            <v>0</v>
          </cell>
        </row>
      </sheetData>
      <sheetData sheetId="5">
        <row r="8">
          <cell r="H8">
            <v>15.188750000000001</v>
          </cell>
        </row>
      </sheetData>
      <sheetData sheetId="6">
        <row r="10">
          <cell r="D10">
            <v>255.18766499999998</v>
          </cell>
        </row>
      </sheetData>
      <sheetData sheetId="7">
        <row r="7">
          <cell r="E7">
            <v>37.921579999999999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Cash &amp; Cash Equivalents- II"/>
      <sheetName val="OCA-III"/>
      <sheetName val="NAV"/>
      <sheetName val="MSEDCL Assets"/>
      <sheetName val="SECL Assets"/>
      <sheetName val="WCL Assets"/>
      <sheetName val="Sheet4"/>
    </sheetNames>
    <sheetDataSet>
      <sheetData sheetId="0" refreshError="1"/>
      <sheetData sheetId="1">
        <row r="8">
          <cell r="E8">
            <v>0</v>
          </cell>
        </row>
      </sheetData>
      <sheetData sheetId="2">
        <row r="8">
          <cell r="F8">
            <v>0</v>
          </cell>
        </row>
      </sheetData>
      <sheetData sheetId="3">
        <row r="7">
          <cell r="F7">
            <v>3.09918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SUMMARY"/>
      <sheetName val="Property, Plant &amp; Equipment-I"/>
      <sheetName val="Cash &amp; Cash Equivalents-II"/>
      <sheetName val="NAV - Souvenir Estates"/>
      <sheetName val="MSEDCL Assets"/>
      <sheetName val="SECL Assets"/>
      <sheetName val="WCL Assets"/>
      <sheetName val="Sheet4"/>
    </sheetNames>
    <sheetDataSet>
      <sheetData sheetId="0" refreshError="1"/>
      <sheetData sheetId="1" refreshError="1"/>
      <sheetData sheetId="2">
        <row r="5">
          <cell r="D5">
            <v>0</v>
          </cell>
        </row>
      </sheetData>
      <sheetData sheetId="3">
        <row r="9">
          <cell r="F9">
            <v>1.4578500000000001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F3D95-9452-459C-87A4-CD1BD45423C5}">
  <sheetPr>
    <tabColor rgb="FF002060"/>
  </sheetPr>
  <dimension ref="B2:F47"/>
  <sheetViews>
    <sheetView workbookViewId="0">
      <selection activeCell="J20" sqref="J20"/>
    </sheetView>
  </sheetViews>
  <sheetFormatPr defaultRowHeight="15"/>
  <cols>
    <col min="3" max="3" width="50.7109375" customWidth="1"/>
    <col min="4" max="4" width="11" customWidth="1"/>
    <col min="5" max="5" width="14.28515625" customWidth="1"/>
    <col min="6" max="6" width="11.85546875" customWidth="1"/>
  </cols>
  <sheetData>
    <row r="2" spans="2:6" ht="33.75">
      <c r="B2" s="62" t="s">
        <v>159</v>
      </c>
      <c r="C2" s="62"/>
      <c r="D2" s="62"/>
      <c r="E2" s="62"/>
      <c r="F2" s="62"/>
    </row>
    <row r="3" spans="2:6" ht="14.25" customHeight="1">
      <c r="C3" s="61"/>
      <c r="D3" s="61"/>
      <c r="E3" s="61"/>
      <c r="F3" s="61"/>
    </row>
    <row r="5" spans="2:6" ht="48" customHeight="1">
      <c r="B5" s="39" t="s">
        <v>152</v>
      </c>
      <c r="C5" s="39" t="s">
        <v>41</v>
      </c>
      <c r="D5" s="43" t="s">
        <v>156</v>
      </c>
      <c r="E5" s="43" t="s">
        <v>154</v>
      </c>
      <c r="F5" s="43" t="s">
        <v>155</v>
      </c>
    </row>
    <row r="6" spans="2:6">
      <c r="B6" s="44">
        <v>1</v>
      </c>
      <c r="C6" s="37" t="s">
        <v>56</v>
      </c>
      <c r="D6" s="45">
        <v>41136.949999999997</v>
      </c>
      <c r="E6" s="45">
        <f>[1]SUMMARY!E10</f>
        <v>12339.425621999999</v>
      </c>
      <c r="F6" s="45">
        <f>[1]SUMMARY!F10</f>
        <v>6170.1451709999992</v>
      </c>
    </row>
    <row r="7" spans="2:6">
      <c r="B7" s="44">
        <v>2</v>
      </c>
      <c r="C7" s="36" t="s">
        <v>43</v>
      </c>
      <c r="D7" s="45">
        <v>47686.97</v>
      </c>
      <c r="E7" s="45">
        <v>3361.31</v>
      </c>
      <c r="F7" s="45">
        <v>2019.56</v>
      </c>
    </row>
    <row r="8" spans="2:6">
      <c r="B8" s="44">
        <v>3</v>
      </c>
      <c r="C8" s="36" t="s">
        <v>53</v>
      </c>
      <c r="D8" s="45">
        <v>19802.68</v>
      </c>
      <c r="E8" s="45">
        <v>5221.79</v>
      </c>
      <c r="F8" s="45">
        <v>2614.5500000000002</v>
      </c>
    </row>
    <row r="9" spans="2:6">
      <c r="B9" s="44">
        <v>4</v>
      </c>
      <c r="C9" s="27" t="s">
        <v>105</v>
      </c>
      <c r="D9" s="45">
        <v>3.87</v>
      </c>
      <c r="E9" s="45">
        <v>0.14000000000000001</v>
      </c>
      <c r="F9" s="45">
        <v>0.14000000000000001</v>
      </c>
    </row>
    <row r="10" spans="2:6">
      <c r="B10" s="44">
        <v>5</v>
      </c>
      <c r="C10" s="36" t="s">
        <v>54</v>
      </c>
      <c r="D10" s="45">
        <v>2339.4299999999998</v>
      </c>
      <c r="E10" s="45">
        <v>308.3</v>
      </c>
      <c r="F10" s="45">
        <v>305.07</v>
      </c>
    </row>
    <row r="11" spans="2:6">
      <c r="B11" s="44">
        <v>6</v>
      </c>
      <c r="C11" s="36" t="s">
        <v>44</v>
      </c>
      <c r="D11" s="45">
        <v>159.6</v>
      </c>
      <c r="E11" s="45">
        <v>4.8899999999999997</v>
      </c>
      <c r="F11" s="45">
        <v>4.8899999999999997</v>
      </c>
    </row>
    <row r="12" spans="2:6">
      <c r="B12" s="44">
        <v>7</v>
      </c>
      <c r="C12" s="36" t="s">
        <v>45</v>
      </c>
      <c r="D12" s="45">
        <v>174.31</v>
      </c>
      <c r="E12" s="45">
        <v>2.44</v>
      </c>
      <c r="F12" s="45">
        <v>2.44</v>
      </c>
    </row>
    <row r="13" spans="2:6">
      <c r="B13" s="44">
        <v>8</v>
      </c>
      <c r="C13" s="36" t="s">
        <v>46</v>
      </c>
      <c r="D13" s="45">
        <v>151.09</v>
      </c>
      <c r="E13" s="45">
        <v>3.1</v>
      </c>
      <c r="F13" s="45">
        <v>3.1</v>
      </c>
    </row>
    <row r="14" spans="2:6">
      <c r="B14" s="44">
        <v>9</v>
      </c>
      <c r="C14" s="36" t="s">
        <v>55</v>
      </c>
      <c r="D14" s="45">
        <v>45.24</v>
      </c>
      <c r="E14" s="45">
        <v>0.62</v>
      </c>
      <c r="F14" s="45">
        <v>0.62</v>
      </c>
    </row>
    <row r="15" spans="2:6">
      <c r="B15" s="44">
        <v>10</v>
      </c>
      <c r="C15" s="36" t="s">
        <v>47</v>
      </c>
      <c r="D15" s="45">
        <v>59.48</v>
      </c>
      <c r="E15" s="45">
        <v>1.46</v>
      </c>
      <c r="F15" s="45">
        <v>1.46</v>
      </c>
    </row>
    <row r="16" spans="2:6">
      <c r="B16" s="44">
        <v>11</v>
      </c>
      <c r="C16" s="36" t="s">
        <v>48</v>
      </c>
      <c r="D16" s="45">
        <v>0.12</v>
      </c>
      <c r="E16" s="45">
        <v>0.01</v>
      </c>
      <c r="F16" s="45">
        <v>0.01</v>
      </c>
    </row>
    <row r="17" spans="2:6">
      <c r="B17" s="44">
        <v>12</v>
      </c>
      <c r="C17" s="27" t="s">
        <v>97</v>
      </c>
      <c r="D17" s="45">
        <v>647.97</v>
      </c>
      <c r="E17" s="45">
        <v>0.35</v>
      </c>
      <c r="F17" s="45">
        <v>0.35</v>
      </c>
    </row>
    <row r="18" spans="2:6">
      <c r="B18" s="44">
        <v>13</v>
      </c>
      <c r="C18" s="36" t="s">
        <v>62</v>
      </c>
      <c r="D18" s="45">
        <v>615.44000000000005</v>
      </c>
      <c r="E18" s="45">
        <v>0.34</v>
      </c>
      <c r="F18" s="45">
        <v>0.34</v>
      </c>
    </row>
    <row r="19" spans="2:6">
      <c r="B19" s="44">
        <v>14</v>
      </c>
      <c r="C19" s="36" t="s">
        <v>63</v>
      </c>
      <c r="D19" s="45">
        <v>15.51</v>
      </c>
      <c r="E19" s="45">
        <v>0.12</v>
      </c>
      <c r="F19" s="45">
        <v>0.12</v>
      </c>
    </row>
    <row r="20" spans="2:6">
      <c r="B20" s="44">
        <v>15</v>
      </c>
      <c r="C20" s="36" t="s">
        <v>49</v>
      </c>
      <c r="D20" s="45">
        <v>31.54</v>
      </c>
      <c r="E20" s="45">
        <v>0.11</v>
      </c>
      <c r="F20" s="45">
        <v>0.11</v>
      </c>
    </row>
    <row r="21" spans="2:6">
      <c r="B21" s="44">
        <v>16</v>
      </c>
      <c r="C21" s="27" t="s">
        <v>111</v>
      </c>
      <c r="D21" s="45">
        <v>0.45</v>
      </c>
      <c r="E21" s="45">
        <v>0.11</v>
      </c>
      <c r="F21" s="45">
        <v>0.11</v>
      </c>
    </row>
    <row r="22" spans="2:6">
      <c r="B22" s="44">
        <v>17</v>
      </c>
      <c r="C22" s="36" t="s">
        <v>61</v>
      </c>
      <c r="D22" s="45">
        <v>10.86</v>
      </c>
      <c r="E22" s="45">
        <v>0.14000000000000001</v>
      </c>
      <c r="F22" s="45">
        <v>0.14000000000000001</v>
      </c>
    </row>
    <row r="23" spans="2:6">
      <c r="B23" s="44">
        <v>18</v>
      </c>
      <c r="C23" s="36" t="s">
        <v>50</v>
      </c>
      <c r="D23" s="45">
        <v>1.1399999999999999</v>
      </c>
      <c r="E23" s="45">
        <v>0.12</v>
      </c>
      <c r="F23" s="45">
        <v>0.12</v>
      </c>
    </row>
    <row r="24" spans="2:6">
      <c r="B24" s="44">
        <v>19</v>
      </c>
      <c r="C24" s="36" t="s">
        <v>51</v>
      </c>
      <c r="D24" s="45">
        <v>0.35</v>
      </c>
      <c r="E24" s="45">
        <v>0.35</v>
      </c>
      <c r="F24" s="45">
        <v>0.35</v>
      </c>
    </row>
    <row r="25" spans="2:6">
      <c r="B25" s="44">
        <v>20</v>
      </c>
      <c r="C25" s="36" t="s">
        <v>52</v>
      </c>
      <c r="D25" s="45">
        <v>0.32</v>
      </c>
      <c r="E25" s="45">
        <v>0.32</v>
      </c>
      <c r="F25" s="45">
        <v>0.32</v>
      </c>
    </row>
    <row r="26" spans="2:6">
      <c r="B26" s="44">
        <v>21</v>
      </c>
      <c r="C26" s="27" t="s">
        <v>99</v>
      </c>
      <c r="D26" s="45">
        <v>4092.71</v>
      </c>
      <c r="E26" s="45">
        <v>947.89</v>
      </c>
      <c r="F26" s="45">
        <f>[2]SUMMARY!$F$16</f>
        <v>579.39799999999991</v>
      </c>
    </row>
    <row r="27" spans="2:6">
      <c r="B27" s="44">
        <v>22</v>
      </c>
      <c r="C27" s="27" t="s">
        <v>108</v>
      </c>
      <c r="D27" s="45">
        <v>736.58</v>
      </c>
      <c r="E27" s="45">
        <v>0.53</v>
      </c>
      <c r="F27" s="45">
        <v>0.47</v>
      </c>
    </row>
    <row r="28" spans="2:6">
      <c r="B28" s="44">
        <v>23</v>
      </c>
      <c r="C28" s="27" t="s">
        <v>114</v>
      </c>
      <c r="D28" s="45">
        <v>2.4300000000000002</v>
      </c>
      <c r="E28" s="45">
        <v>0.45</v>
      </c>
      <c r="F28" s="45">
        <v>0.45</v>
      </c>
    </row>
    <row r="29" spans="2:6">
      <c r="B29" s="44">
        <v>24</v>
      </c>
      <c r="C29" s="27" t="s">
        <v>116</v>
      </c>
      <c r="D29" s="45">
        <v>43.54</v>
      </c>
      <c r="E29" s="45">
        <v>0.15</v>
      </c>
      <c r="F29" s="45">
        <v>0.15</v>
      </c>
    </row>
    <row r="30" spans="2:6">
      <c r="B30" s="44">
        <v>25</v>
      </c>
      <c r="C30" s="27" t="s">
        <v>153</v>
      </c>
      <c r="D30" s="45">
        <v>1.83</v>
      </c>
      <c r="E30" s="45">
        <v>0.15</v>
      </c>
      <c r="F30" s="45">
        <v>0.15</v>
      </c>
    </row>
    <row r="31" spans="2:6">
      <c r="B31" s="44">
        <v>26</v>
      </c>
      <c r="C31" s="27" t="s">
        <v>119</v>
      </c>
      <c r="D31" s="45">
        <v>45.65</v>
      </c>
      <c r="E31" s="45">
        <v>0.12</v>
      </c>
      <c r="F31" s="45">
        <v>0.12</v>
      </c>
    </row>
    <row r="32" spans="2:6">
      <c r="B32" s="44">
        <v>27</v>
      </c>
      <c r="C32" s="36" t="s">
        <v>95</v>
      </c>
      <c r="D32" s="45">
        <v>6.76</v>
      </c>
      <c r="E32" s="45">
        <v>0.31</v>
      </c>
      <c r="F32" s="45">
        <v>0.31</v>
      </c>
    </row>
    <row r="33" spans="2:6">
      <c r="B33" s="44">
        <v>28</v>
      </c>
      <c r="C33" s="36" t="s">
        <v>89</v>
      </c>
      <c r="D33" s="45">
        <v>0.1</v>
      </c>
      <c r="E33" s="45">
        <v>0.1</v>
      </c>
      <c r="F33" s="45">
        <v>0.1</v>
      </c>
    </row>
    <row r="34" spans="2:6">
      <c r="B34" s="44">
        <v>29</v>
      </c>
      <c r="C34" s="36" t="s">
        <v>158</v>
      </c>
      <c r="D34" s="45">
        <v>0.1</v>
      </c>
      <c r="E34" s="45">
        <v>0.1</v>
      </c>
      <c r="F34" s="45">
        <v>0.1</v>
      </c>
    </row>
    <row r="35" spans="2:6">
      <c r="B35" s="44">
        <v>30</v>
      </c>
      <c r="C35" s="36" t="s">
        <v>157</v>
      </c>
      <c r="D35" s="45">
        <v>0.1</v>
      </c>
      <c r="E35" s="45">
        <v>0.1</v>
      </c>
      <c r="F35" s="45">
        <v>0.1</v>
      </c>
    </row>
    <row r="36" spans="2:6">
      <c r="B36" s="44">
        <v>31</v>
      </c>
      <c r="C36" s="36" t="s">
        <v>58</v>
      </c>
      <c r="D36" s="45">
        <v>0.76</v>
      </c>
      <c r="E36" s="45">
        <v>0.52</v>
      </c>
      <c r="F36" s="45">
        <v>0.52</v>
      </c>
    </row>
    <row r="37" spans="2:6">
      <c r="B37" s="44">
        <v>32</v>
      </c>
      <c r="C37" s="36" t="s">
        <v>88</v>
      </c>
      <c r="D37" s="45">
        <v>0.11</v>
      </c>
      <c r="E37" s="45">
        <v>0.11</v>
      </c>
      <c r="F37" s="45">
        <v>0.11</v>
      </c>
    </row>
    <row r="38" spans="2:6">
      <c r="B38" s="44">
        <v>33</v>
      </c>
      <c r="C38" s="27" t="s">
        <v>140</v>
      </c>
      <c r="D38" s="50" t="s">
        <v>146</v>
      </c>
      <c r="E38" s="50"/>
      <c r="F38" s="50"/>
    </row>
    <row r="39" spans="2:6">
      <c r="B39" s="44">
        <v>34</v>
      </c>
      <c r="C39" s="27" t="s">
        <v>141</v>
      </c>
      <c r="D39" s="50"/>
      <c r="E39" s="50"/>
      <c r="F39" s="50"/>
    </row>
    <row r="40" spans="2:6">
      <c r="B40" s="44">
        <v>35</v>
      </c>
      <c r="C40" s="27" t="s">
        <v>142</v>
      </c>
      <c r="D40" s="50"/>
      <c r="E40" s="50"/>
      <c r="F40" s="50"/>
    </row>
    <row r="41" spans="2:6">
      <c r="B41" s="44">
        <v>36</v>
      </c>
      <c r="C41" s="27" t="s">
        <v>143</v>
      </c>
      <c r="D41" s="50"/>
      <c r="E41" s="50"/>
      <c r="F41" s="50"/>
    </row>
    <row r="42" spans="2:6">
      <c r="B42" s="44">
        <v>37</v>
      </c>
      <c r="C42" s="27" t="s">
        <v>144</v>
      </c>
      <c r="D42" s="50"/>
      <c r="E42" s="50"/>
      <c r="F42" s="50"/>
    </row>
    <row r="43" spans="2:6">
      <c r="B43" s="44">
        <v>38</v>
      </c>
      <c r="C43" s="27" t="s">
        <v>145</v>
      </c>
      <c r="D43" s="50"/>
      <c r="E43" s="50"/>
      <c r="F43" s="50"/>
    </row>
    <row r="44" spans="2:6">
      <c r="B44" s="44">
        <v>39</v>
      </c>
      <c r="C44" s="27" t="s">
        <v>147</v>
      </c>
      <c r="D44" s="51" t="s">
        <v>151</v>
      </c>
      <c r="E44" s="51"/>
      <c r="F44" s="51"/>
    </row>
    <row r="45" spans="2:6">
      <c r="B45" s="44">
        <v>40</v>
      </c>
      <c r="C45" s="27" t="s">
        <v>148</v>
      </c>
      <c r="D45" s="51"/>
      <c r="E45" s="51"/>
      <c r="F45" s="51"/>
    </row>
    <row r="46" spans="2:6">
      <c r="B46" s="44">
        <v>41</v>
      </c>
      <c r="C46" s="27" t="s">
        <v>149</v>
      </c>
      <c r="D46" s="51"/>
      <c r="E46" s="51"/>
      <c r="F46" s="51"/>
    </row>
    <row r="47" spans="2:6" ht="15.75" customHeight="1">
      <c r="B47" s="44">
        <v>42</v>
      </c>
      <c r="C47" s="27" t="s">
        <v>150</v>
      </c>
      <c r="D47" s="51"/>
      <c r="E47" s="51"/>
      <c r="F47" s="51"/>
    </row>
  </sheetData>
  <mergeCells count="3">
    <mergeCell ref="D38:F43"/>
    <mergeCell ref="D44:F47"/>
    <mergeCell ref="B2:F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C22"/>
  <sheetViews>
    <sheetView workbookViewId="0">
      <selection activeCell="C22" sqref="C22"/>
    </sheetView>
  </sheetViews>
  <sheetFormatPr defaultRowHeight="15"/>
  <cols>
    <col min="1" max="1" width="15.28515625" customWidth="1"/>
    <col min="2" max="2" width="41.7109375" customWidth="1"/>
    <col min="3" max="3" width="18.5703125" customWidth="1"/>
  </cols>
  <sheetData>
    <row r="1" spans="2:3" ht="15.75" thickBot="1"/>
    <row r="2" spans="2:3" ht="19.5" thickBot="1">
      <c r="B2" s="53" t="s">
        <v>76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4"/>
    </row>
    <row r="6" spans="2:3">
      <c r="B6" t="str">
        <f>" Investment Property"</f>
        <v xml:space="preserve"> Investment Property</v>
      </c>
      <c r="C6" s="7">
        <f>'[9]Property, Plant &amp; Equipment-I'!D5</f>
        <v>0</v>
      </c>
    </row>
    <row r="7" spans="2:3">
      <c r="C7" s="4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'[9]Cash &amp; Cash Equivalents-II'!F9</f>
        <v>1.4578500000000001</v>
      </c>
    </row>
    <row r="10" spans="2:3" ht="15.75">
      <c r="B10" s="3"/>
      <c r="C10" s="5"/>
    </row>
    <row r="11" spans="2:3" ht="15.75">
      <c r="B11" s="9" t="s">
        <v>0</v>
      </c>
      <c r="C11" s="10">
        <f>SUM(C5:C9)</f>
        <v>1.4578500000000001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t="str">
        <f>" Borrowings,non-current"</f>
        <v xml:space="preserve"> Borrowings,non-current</v>
      </c>
      <c r="C14" s="7">
        <f>5852294/10^5</f>
        <v>58.522939999999998</v>
      </c>
    </row>
    <row r="15" spans="2:3">
      <c r="B15" t="s">
        <v>72</v>
      </c>
      <c r="C15" s="7">
        <f>111500/10^5</f>
        <v>1.115</v>
      </c>
    </row>
    <row r="16" spans="2:3" ht="15.75">
      <c r="B16" s="9" t="s">
        <v>2</v>
      </c>
      <c r="C16" s="12">
        <f>SUM(C14:C15)</f>
        <v>59.63794</v>
      </c>
    </row>
    <row r="18" spans="2:3" ht="15.75">
      <c r="B18" s="2" t="s">
        <v>26</v>
      </c>
      <c r="C18" s="32">
        <f>C11-C16</f>
        <v>-58.18009</v>
      </c>
    </row>
    <row r="20" spans="2:3">
      <c r="B20" t="s">
        <v>37</v>
      </c>
      <c r="C20" s="7">
        <f>(10000/100000)</f>
        <v>0.1</v>
      </c>
    </row>
    <row r="22" spans="2:3" ht="15.75">
      <c r="B22" s="8" t="s">
        <v>36</v>
      </c>
      <c r="C22" s="32">
        <f>C18/C20</f>
        <v>-581.80089999999996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C23"/>
  <sheetViews>
    <sheetView topLeftCell="A7" workbookViewId="0">
      <selection activeCell="C23" sqref="C23"/>
    </sheetView>
  </sheetViews>
  <sheetFormatPr defaultRowHeight="15"/>
  <cols>
    <col min="2" max="2" width="62.28515625" customWidth="1"/>
    <col min="3" max="3" width="18.5703125" customWidth="1"/>
  </cols>
  <sheetData>
    <row r="1" spans="2:3" ht="15.75" thickBot="1"/>
    <row r="2" spans="2:3" ht="19.5" thickBot="1">
      <c r="B2" s="53" t="s">
        <v>77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4"/>
    </row>
    <row r="6" spans="2:3">
      <c r="B6" t="str">
        <f>" Investment Property"</f>
        <v xml:space="preserve"> Investment Property</v>
      </c>
      <c r="C6" s="7">
        <f>'[10]Property plant &amp; Equipments - I'!D5</f>
        <v>0</v>
      </c>
    </row>
    <row r="7" spans="2:3">
      <c r="C7" s="4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'[10]Cash &amp; Cash Equivalents -II'!F8</f>
        <v>0.61670000000000003</v>
      </c>
    </row>
    <row r="10" spans="2:3" ht="15.75">
      <c r="B10" s="3"/>
      <c r="C10" s="5"/>
    </row>
    <row r="11" spans="2:3" ht="15.75">
      <c r="B11" s="9" t="s">
        <v>0</v>
      </c>
      <c r="C11" s="10">
        <f>SUM(C5:C9)</f>
        <v>0.61670000000000003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s="2" t="s">
        <v>12</v>
      </c>
      <c r="C14" s="6"/>
    </row>
    <row r="15" spans="2:3">
      <c r="B15" t="str">
        <f>" Borrowings,non-current"</f>
        <v xml:space="preserve"> Borrowings,non-current</v>
      </c>
      <c r="C15" s="7">
        <f>4521588/10^5</f>
        <v>45.215879999999999</v>
      </c>
    </row>
    <row r="16" spans="2:3">
      <c r="B16" t="str">
        <f>" Trade Payables"</f>
        <v xml:space="preserve"> Trade Payables</v>
      </c>
      <c r="C16" s="7">
        <f>11500/10^5</f>
        <v>0.115</v>
      </c>
    </row>
    <row r="17" spans="2:3" ht="15.75">
      <c r="B17" s="9" t="s">
        <v>2</v>
      </c>
      <c r="C17" s="11">
        <f>SUM(C15:C16)</f>
        <v>45.330880000000001</v>
      </c>
    </row>
    <row r="19" spans="2:3" ht="15.75">
      <c r="B19" s="2" t="s">
        <v>26</v>
      </c>
      <c r="C19" s="32">
        <f>C11-C17</f>
        <v>-44.714179999999999</v>
      </c>
    </row>
    <row r="21" spans="2:3">
      <c r="B21" t="s">
        <v>37</v>
      </c>
      <c r="C21" s="7">
        <f>(10000/100000)</f>
        <v>0.1</v>
      </c>
    </row>
    <row r="23" spans="2:3" ht="15.75">
      <c r="B23" s="8" t="s">
        <v>36</v>
      </c>
      <c r="C23" s="32">
        <f>C19/C21</f>
        <v>-447.14179999999999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C23"/>
  <sheetViews>
    <sheetView workbookViewId="0">
      <selection activeCell="C23" sqref="C23"/>
    </sheetView>
  </sheetViews>
  <sheetFormatPr defaultRowHeight="15"/>
  <cols>
    <col min="2" max="2" width="41.7109375" customWidth="1"/>
    <col min="3" max="3" width="18.5703125" customWidth="1"/>
  </cols>
  <sheetData>
    <row r="1" spans="2:3" ht="15.75" thickBot="1"/>
    <row r="2" spans="2:3" ht="19.5" thickBot="1">
      <c r="B2" s="53" t="s">
        <v>78</v>
      </c>
      <c r="C2" s="54"/>
    </row>
    <row r="4" spans="2:3">
      <c r="B4" s="2" t="s">
        <v>15</v>
      </c>
      <c r="C4" s="34" t="s">
        <v>14</v>
      </c>
    </row>
    <row r="5" spans="2:3">
      <c r="B5" s="2" t="s">
        <v>6</v>
      </c>
      <c r="C5" s="4"/>
    </row>
    <row r="6" spans="2:3">
      <c r="B6" t="str">
        <f>" Investment Property"</f>
        <v xml:space="preserve"> Investment Property</v>
      </c>
      <c r="C6" s="7">
        <f>[11]SUMMARY!E6</f>
        <v>0</v>
      </c>
    </row>
    <row r="7" spans="2:3">
      <c r="C7" s="4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[11]SUMMARY!E7</f>
        <v>1.30873E-2</v>
      </c>
    </row>
    <row r="10" spans="2:3" ht="15.75">
      <c r="B10" s="3"/>
      <c r="C10" s="5"/>
    </row>
    <row r="11" spans="2:3" ht="15.75">
      <c r="B11" s="9" t="s">
        <v>0</v>
      </c>
      <c r="C11" s="10">
        <f>SUM(C5:C9)</f>
        <v>1.30873E-2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s="2" t="s">
        <v>12</v>
      </c>
      <c r="C14" s="6"/>
    </row>
    <row r="15" spans="2:3">
      <c r="B15" t="str">
        <f>" Borrowings,non-current"</f>
        <v xml:space="preserve"> Borrowings,non-current</v>
      </c>
      <c r="C15" s="7">
        <v>96.355199999999996</v>
      </c>
    </row>
    <row r="16" spans="2:3">
      <c r="B16" t="str">
        <f>" Trade Payables"</f>
        <v xml:space="preserve"> Trade Payables</v>
      </c>
      <c r="C16" s="7">
        <v>20.114999999999998</v>
      </c>
    </row>
    <row r="17" spans="2:3" ht="15.75">
      <c r="B17" s="9" t="s">
        <v>2</v>
      </c>
      <c r="C17" s="11">
        <f>SUM(C15:C16)</f>
        <v>116.47019999999999</v>
      </c>
    </row>
    <row r="19" spans="2:3" ht="15.75">
      <c r="B19" s="2" t="s">
        <v>26</v>
      </c>
      <c r="C19" s="32">
        <f>C11-C17</f>
        <v>-116.4571127</v>
      </c>
    </row>
    <row r="21" spans="2:3">
      <c r="B21" t="s">
        <v>37</v>
      </c>
      <c r="C21" s="7">
        <v>1</v>
      </c>
    </row>
    <row r="23" spans="2:3" ht="15.75">
      <c r="B23" s="8" t="s">
        <v>36</v>
      </c>
      <c r="C23" s="32">
        <f>C19/C21</f>
        <v>-116.4571127</v>
      </c>
    </row>
  </sheetData>
  <mergeCells count="1">
    <mergeCell ref="B2:C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1:D22"/>
  <sheetViews>
    <sheetView workbookViewId="0">
      <selection activeCell="C22" sqref="C22"/>
    </sheetView>
  </sheetViews>
  <sheetFormatPr defaultRowHeight="15"/>
  <cols>
    <col min="2" max="2" width="61.140625" customWidth="1"/>
    <col min="3" max="3" width="22.140625" customWidth="1"/>
  </cols>
  <sheetData>
    <row r="1" spans="2:4" ht="15.75" thickBot="1"/>
    <row r="2" spans="2:4" ht="19.5" thickBot="1">
      <c r="B2" s="53" t="s">
        <v>79</v>
      </c>
      <c r="C2" s="54"/>
    </row>
    <row r="4" spans="2:4">
      <c r="B4" s="2" t="s">
        <v>15</v>
      </c>
      <c r="C4" s="19" t="s">
        <v>14</v>
      </c>
    </row>
    <row r="5" spans="2:4">
      <c r="B5" s="2" t="s">
        <v>6</v>
      </c>
      <c r="C5" s="7"/>
    </row>
    <row r="6" spans="2:4">
      <c r="B6" t="s">
        <v>27</v>
      </c>
      <c r="C6" s="7" t="str">
        <f>'[12]Property, plant and equipment-I'!E6</f>
        <v>-</v>
      </c>
      <c r="D6" t="s">
        <v>34</v>
      </c>
    </row>
    <row r="7" spans="2:4">
      <c r="B7" t="s">
        <v>28</v>
      </c>
      <c r="C7" s="23">
        <f>'[12]DTA-II'!E7</f>
        <v>0</v>
      </c>
      <c r="D7" t="s">
        <v>34</v>
      </c>
    </row>
    <row r="9" spans="2:4">
      <c r="B9" s="2" t="s">
        <v>7</v>
      </c>
    </row>
    <row r="10" spans="2:4">
      <c r="B10" t="str">
        <f>" Cash &amp; Cash Equivalents"</f>
        <v xml:space="preserve"> Cash &amp; Cash Equivalents</v>
      </c>
      <c r="C10" s="7">
        <f>'[12]Cash &amp; Cash Equivalents-III'!F7</f>
        <v>0.12243</v>
      </c>
    </row>
    <row r="11" spans="2:4" ht="15.75">
      <c r="B11" s="3"/>
      <c r="C11" s="5"/>
    </row>
    <row r="12" spans="2:4" ht="15.75">
      <c r="B12" s="9" t="s">
        <v>0</v>
      </c>
      <c r="C12" s="10">
        <f>SUM(C6:C7:C10)</f>
        <v>0.12243</v>
      </c>
    </row>
    <row r="13" spans="2:4">
      <c r="B13" s="2"/>
      <c r="C13" s="6"/>
    </row>
    <row r="14" spans="2:4">
      <c r="B14" s="2" t="s">
        <v>10</v>
      </c>
      <c r="C14" s="6"/>
    </row>
    <row r="15" spans="2:4">
      <c r="B15" t="str">
        <f>" Trade Payables"</f>
        <v xml:space="preserve"> Trade Payables</v>
      </c>
      <c r="C15" s="18">
        <f>5500/10^5</f>
        <v>5.5E-2</v>
      </c>
    </row>
    <row r="16" spans="2:4" ht="15.75">
      <c r="B16" s="9" t="s">
        <v>2</v>
      </c>
      <c r="C16" s="14">
        <f>SUM(C15:C15)</f>
        <v>5.5E-2</v>
      </c>
    </row>
    <row r="18" spans="2:3" ht="15.75">
      <c r="B18" s="2" t="s">
        <v>26</v>
      </c>
      <c r="C18" s="32">
        <f>C12-C16</f>
        <v>6.742999999999999E-2</v>
      </c>
    </row>
    <row r="20" spans="2:3">
      <c r="B20" t="s">
        <v>37</v>
      </c>
      <c r="C20" s="7">
        <f>(31883/100000)</f>
        <v>0.31883</v>
      </c>
    </row>
    <row r="22" spans="2:3" ht="15.75">
      <c r="B22" s="8" t="s">
        <v>36</v>
      </c>
      <c r="C22" s="32">
        <f>C18/C20</f>
        <v>0.21149201768967785</v>
      </c>
    </row>
  </sheetData>
  <mergeCells count="1">
    <mergeCell ref="B2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B2:D27"/>
  <sheetViews>
    <sheetView workbookViewId="0">
      <selection activeCell="C27" sqref="C27"/>
    </sheetView>
  </sheetViews>
  <sheetFormatPr defaultRowHeight="15"/>
  <cols>
    <col min="2" max="2" width="54.5703125" customWidth="1"/>
    <col min="3" max="3" width="22.140625" customWidth="1"/>
  </cols>
  <sheetData>
    <row r="2" spans="2:4" ht="15.75" thickBot="1"/>
    <row r="3" spans="2:4" ht="19.5" thickBot="1">
      <c r="B3" s="53" t="s">
        <v>80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7">
        <f>[13]SUMMARY!E8</f>
        <v>0</v>
      </c>
    </row>
    <row r="8" spans="2:4">
      <c r="B8" t="s">
        <v>16</v>
      </c>
      <c r="C8" s="23">
        <f>[13]SUMMARY!E9</f>
        <v>0</v>
      </c>
    </row>
    <row r="9" spans="2:4">
      <c r="B9" t="s">
        <v>30</v>
      </c>
      <c r="C9" s="23">
        <f>[13]SUMMARY!E10</f>
        <v>0</v>
      </c>
      <c r="D9" t="s">
        <v>34</v>
      </c>
    </row>
    <row r="10" spans="2:4">
      <c r="B10" t="s">
        <v>31</v>
      </c>
      <c r="C10" s="23">
        <f>[13]SUMMARY!E11</f>
        <v>0.33628000000000002</v>
      </c>
    </row>
    <row r="12" spans="2:4">
      <c r="B12" s="2" t="s">
        <v>7</v>
      </c>
    </row>
    <row r="13" spans="2:4">
      <c r="B13" t="str">
        <f>"Cash &amp; Cash Equivalents"</f>
        <v>Cash &amp; Cash Equivalents</v>
      </c>
      <c r="C13" s="7">
        <f>[13]SUMMARY!E12</f>
        <v>0</v>
      </c>
    </row>
    <row r="14" spans="2:4">
      <c r="B14" t="s">
        <v>9</v>
      </c>
      <c r="C14" s="7">
        <f>[13]SUMMARY!E13</f>
        <v>0.33628000000000002</v>
      </c>
    </row>
    <row r="15" spans="2:4" ht="15.75">
      <c r="B15" s="3"/>
      <c r="C15" s="5"/>
    </row>
    <row r="16" spans="2:4" ht="15.75">
      <c r="B16" s="9" t="s">
        <v>0</v>
      </c>
      <c r="C16" s="10">
        <f>SUM(C6:C15)</f>
        <v>0.67256000000000005</v>
      </c>
    </row>
    <row r="17" spans="2:3">
      <c r="B17" s="2"/>
      <c r="C17" s="6"/>
    </row>
    <row r="18" spans="2:3">
      <c r="B18" s="2" t="s">
        <v>10</v>
      </c>
      <c r="C18" s="6"/>
    </row>
    <row r="19" spans="2:3">
      <c r="B19" t="s">
        <v>32</v>
      </c>
      <c r="C19" s="7">
        <f>59761683/10^5</f>
        <v>597.61683000000005</v>
      </c>
    </row>
    <row r="20" spans="2:3">
      <c r="B20" t="str">
        <f>" Trade Payables"</f>
        <v xml:space="preserve"> Trade Payables</v>
      </c>
      <c r="C20" s="7">
        <f>826520/10^5</f>
        <v>8.2652000000000001</v>
      </c>
    </row>
    <row r="21" spans="2:3" ht="15.75">
      <c r="B21" s="9" t="s">
        <v>2</v>
      </c>
      <c r="C21" s="11">
        <f>SUM(C19:C20)</f>
        <v>605.8820300000001</v>
      </c>
    </row>
    <row r="23" spans="2:3" ht="15.75">
      <c r="B23" s="2" t="s">
        <v>26</v>
      </c>
      <c r="C23" s="32">
        <f>C16-C21</f>
        <v>-605.20947000000012</v>
      </c>
    </row>
    <row r="24" spans="2:3" ht="15.75">
      <c r="C24" s="32"/>
    </row>
    <row r="25" spans="2:3">
      <c r="B25" t="s">
        <v>37</v>
      </c>
      <c r="C25" s="7">
        <f>(500000/100000)</f>
        <v>5</v>
      </c>
    </row>
    <row r="27" spans="2:3" ht="15.75">
      <c r="B27" s="8" t="s">
        <v>36</v>
      </c>
      <c r="C27" s="32">
        <f>C23/C25</f>
        <v>-121.04189400000003</v>
      </c>
    </row>
  </sheetData>
  <mergeCells count="1">
    <mergeCell ref="B3:C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D25"/>
  <sheetViews>
    <sheetView tabSelected="1" workbookViewId="0">
      <selection activeCell="C19" sqref="C19"/>
    </sheetView>
  </sheetViews>
  <sheetFormatPr defaultRowHeight="15"/>
  <cols>
    <col min="2" max="2" width="54.28515625" customWidth="1"/>
    <col min="3" max="3" width="23" customWidth="1"/>
  </cols>
  <sheetData>
    <row r="2" spans="2:4" ht="15.75" thickBot="1"/>
    <row r="3" spans="2:4" ht="19.5" thickBot="1">
      <c r="B3" s="53" t="s">
        <v>81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33" t="str">
        <f>'[14]Property, Plant &amp; Equiments - I'!E6</f>
        <v>-</v>
      </c>
      <c r="D7" s="21" t="s">
        <v>34</v>
      </c>
    </row>
    <row r="8" spans="2:4">
      <c r="B8" t="s">
        <v>28</v>
      </c>
      <c r="C8" s="7">
        <f>'[14]DTA-II'!E7</f>
        <v>0</v>
      </c>
      <c r="D8" s="21" t="s">
        <v>34</v>
      </c>
    </row>
    <row r="9" spans="2:4">
      <c r="C9" s="7"/>
    </row>
    <row r="10" spans="2:4">
      <c r="B10" s="2" t="s">
        <v>7</v>
      </c>
      <c r="C10" s="4"/>
    </row>
    <row r="11" spans="2:4">
      <c r="B11" t="str">
        <f>" Cash &amp; Cash Equivalents"</f>
        <v xml:space="preserve"> Cash &amp; Cash Equivalents</v>
      </c>
      <c r="C11" s="7">
        <f>'[14]Cash &amp; Cash Equivalents-III'!E7</f>
        <v>0.11258</v>
      </c>
    </row>
    <row r="12" spans="2:4" ht="15.75">
      <c r="B12" s="3"/>
      <c r="C12" s="5"/>
    </row>
    <row r="13" spans="2:4" ht="15.75">
      <c r="B13" s="9" t="s">
        <v>0</v>
      </c>
      <c r="C13" s="10">
        <f>SUM(C6:C12)</f>
        <v>0.11258</v>
      </c>
    </row>
    <row r="14" spans="2:4">
      <c r="B14" s="2"/>
      <c r="C14" s="6"/>
    </row>
    <row r="15" spans="2:4">
      <c r="B15" s="2" t="s">
        <v>10</v>
      </c>
      <c r="C15" s="6"/>
    </row>
    <row r="16" spans="2:4">
      <c r="B16" t="str">
        <f>" Trade Payables"</f>
        <v xml:space="preserve"> Trade Payables</v>
      </c>
      <c r="C16" s="18">
        <v>5.5E-2</v>
      </c>
    </row>
    <row r="17" spans="2:3" ht="15.75">
      <c r="B17" s="9" t="s">
        <v>2</v>
      </c>
      <c r="C17" s="20">
        <f>SUM(C16:C16)</f>
        <v>5.5E-2</v>
      </c>
    </row>
    <row r="19" spans="2:3" ht="15.75">
      <c r="B19" s="2" t="s">
        <v>26</v>
      </c>
      <c r="C19" s="32">
        <f>(C13-C17)</f>
        <v>5.7579999999999999E-2</v>
      </c>
    </row>
    <row r="21" spans="2:3">
      <c r="B21" t="s">
        <v>37</v>
      </c>
      <c r="C21" s="7">
        <f>(10000/100000)</f>
        <v>0.1</v>
      </c>
    </row>
    <row r="23" spans="2:3" ht="15.75">
      <c r="B23" s="8" t="s">
        <v>36</v>
      </c>
      <c r="C23" s="32">
        <f>C19/C21</f>
        <v>0.57579999999999998</v>
      </c>
    </row>
    <row r="25" spans="2:3">
      <c r="B25" s="4"/>
    </row>
  </sheetData>
  <mergeCells count="1">
    <mergeCell ref="B3:C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B2:H23"/>
  <sheetViews>
    <sheetView workbookViewId="0">
      <selection activeCell="C23" sqref="C23"/>
    </sheetView>
  </sheetViews>
  <sheetFormatPr defaultRowHeight="15"/>
  <cols>
    <col min="2" max="2" width="50.28515625" customWidth="1"/>
    <col min="3" max="3" width="18" customWidth="1"/>
    <col min="4" max="4" width="11.85546875" customWidth="1"/>
  </cols>
  <sheetData>
    <row r="2" spans="2:3" ht="15.75" thickBot="1"/>
    <row r="3" spans="2:3" ht="19.5" thickBot="1">
      <c r="B3" s="53" t="s">
        <v>82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[15]SUMMARY!E6</f>
        <v>0</v>
      </c>
    </row>
    <row r="8" spans="2:3">
      <c r="B8" t="s">
        <v>28</v>
      </c>
      <c r="C8" s="7">
        <f>[15]SUMMARY!E7</f>
        <v>0</v>
      </c>
    </row>
    <row r="9" spans="2:3">
      <c r="C9" s="7"/>
    </row>
    <row r="10" spans="2:3">
      <c r="B10" s="2" t="s">
        <v>7</v>
      </c>
      <c r="C10" s="4"/>
    </row>
    <row r="11" spans="2:3">
      <c r="B11" t="str">
        <f>" Cash &amp; Cash Equivalents"</f>
        <v xml:space="preserve"> Cash &amp; Cash Equivalents</v>
      </c>
      <c r="C11" s="7">
        <f>[15]SUMMARY!E8</f>
        <v>0.13832</v>
      </c>
    </row>
    <row r="12" spans="2:3" ht="15.75">
      <c r="B12" s="3"/>
      <c r="C12" s="5"/>
    </row>
    <row r="13" spans="2:3" ht="15.75">
      <c r="B13" s="9" t="s">
        <v>0</v>
      </c>
      <c r="C13" s="10">
        <f>SUM(C6:C12)</f>
        <v>0.13832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tr">
        <f>" Trade Payables,Non-current"</f>
        <v xml:space="preserve"> Trade Payables,Non-current</v>
      </c>
      <c r="C16" s="18">
        <v>5.5E-2</v>
      </c>
    </row>
    <row r="17" spans="2:8" ht="15.75">
      <c r="B17" s="9" t="s">
        <v>2</v>
      </c>
      <c r="C17" s="11">
        <f>SUM(C16:C16)</f>
        <v>5.5E-2</v>
      </c>
    </row>
    <row r="19" spans="2:8" ht="15.75">
      <c r="B19" s="2" t="s">
        <v>26</v>
      </c>
      <c r="C19" s="32">
        <f>(C13-C17)</f>
        <v>8.3320000000000005E-2</v>
      </c>
    </row>
    <row r="21" spans="2:8">
      <c r="B21" t="s">
        <v>37</v>
      </c>
      <c r="C21" s="7">
        <f>(10000/100000)</f>
        <v>0.1</v>
      </c>
    </row>
    <row r="23" spans="2:8" ht="15.75">
      <c r="B23" s="8" t="s">
        <v>36</v>
      </c>
      <c r="C23" s="32">
        <f>C19/C21</f>
        <v>0.83320000000000005</v>
      </c>
      <c r="H23" s="22"/>
    </row>
  </sheetData>
  <mergeCells count="1">
    <mergeCell ref="B3:C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2:D23"/>
  <sheetViews>
    <sheetView workbookViewId="0">
      <selection activeCell="C23" sqref="C23"/>
    </sheetView>
  </sheetViews>
  <sheetFormatPr defaultRowHeight="15"/>
  <cols>
    <col min="2" max="2" width="51" customWidth="1"/>
    <col min="3" max="3" width="19" customWidth="1"/>
  </cols>
  <sheetData>
    <row r="2" spans="2:4" ht="15.75" thickBot="1"/>
    <row r="3" spans="2:4" ht="19.5" thickBot="1">
      <c r="B3" s="53" t="s">
        <v>83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7" t="str">
        <f>'[16]Property, Plant &amp; Equiments-I'!E6</f>
        <v>-</v>
      </c>
      <c r="D7" t="s">
        <v>34</v>
      </c>
    </row>
    <row r="8" spans="2:4">
      <c r="B8" t="s">
        <v>28</v>
      </c>
      <c r="C8" s="7">
        <f>'[16]DTA-II'!D7</f>
        <v>0</v>
      </c>
      <c r="D8" t="s">
        <v>34</v>
      </c>
    </row>
    <row r="9" spans="2:4">
      <c r="C9" s="7"/>
    </row>
    <row r="10" spans="2:4">
      <c r="B10" s="2" t="s">
        <v>7</v>
      </c>
      <c r="C10" s="4"/>
    </row>
    <row r="11" spans="2:4">
      <c r="B11" t="str">
        <f>" Cash &amp; Cash Equivalents"</f>
        <v xml:space="preserve"> Cash &amp; Cash Equivalents</v>
      </c>
      <c r="C11" s="7">
        <f>'[16]Cash &amp; Cash Equivalents-III'!E7</f>
        <v>0.12257999999999999</v>
      </c>
    </row>
    <row r="12" spans="2:4" ht="15.75">
      <c r="B12" s="3"/>
      <c r="C12" s="5"/>
    </row>
    <row r="13" spans="2:4" ht="15.75">
      <c r="B13" s="9" t="s">
        <v>0</v>
      </c>
      <c r="C13" s="10">
        <f>SUM(C7:C12)</f>
        <v>0.12257999999999999</v>
      </c>
    </row>
    <row r="14" spans="2:4">
      <c r="B14" s="2"/>
      <c r="C14" s="6"/>
    </row>
    <row r="15" spans="2:4">
      <c r="B15" s="2" t="s">
        <v>10</v>
      </c>
      <c r="C15" s="6"/>
    </row>
    <row r="16" spans="2:4">
      <c r="B16" t="str">
        <f>" Trade Payables, current"</f>
        <v xml:space="preserve"> Trade Payables, current</v>
      </c>
      <c r="C16" s="18">
        <v>5.5010000000000003E-2</v>
      </c>
    </row>
    <row r="17" spans="2:3" ht="15.75">
      <c r="B17" s="9" t="s">
        <v>2</v>
      </c>
      <c r="C17" s="14">
        <f>SUM(C16:C16)</f>
        <v>5.5010000000000003E-2</v>
      </c>
    </row>
    <row r="19" spans="2:3" ht="15.75">
      <c r="B19" s="2" t="s">
        <v>26</v>
      </c>
      <c r="C19" s="32">
        <f>(C13-C17)</f>
        <v>6.7569999999999991E-2</v>
      </c>
    </row>
    <row r="21" spans="2:3">
      <c r="B21" t="s">
        <v>37</v>
      </c>
      <c r="C21" s="7">
        <f>(12544/100000)</f>
        <v>0.12544</v>
      </c>
    </row>
    <row r="23" spans="2:3" ht="15.75">
      <c r="B23" s="8" t="s">
        <v>36</v>
      </c>
      <c r="C23" s="32">
        <f>C19/C21</f>
        <v>0.53866390306122447</v>
      </c>
    </row>
  </sheetData>
  <mergeCells count="1">
    <mergeCell ref="B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B1:C20"/>
  <sheetViews>
    <sheetView workbookViewId="0">
      <selection activeCell="C20" sqref="C20"/>
    </sheetView>
  </sheetViews>
  <sheetFormatPr defaultRowHeight="15"/>
  <cols>
    <col min="2" max="2" width="51" customWidth="1"/>
    <col min="3" max="3" width="22.140625" customWidth="1"/>
  </cols>
  <sheetData>
    <row r="1" spans="2:3" ht="15.75" thickBot="1"/>
    <row r="2" spans="2:3" ht="19.5" thickBot="1">
      <c r="B2" s="53" t="s">
        <v>84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7"/>
    </row>
    <row r="6" spans="2:3">
      <c r="C6" s="7"/>
    </row>
    <row r="7" spans="2:3">
      <c r="B7" s="2" t="s">
        <v>7</v>
      </c>
      <c r="C7" s="4"/>
    </row>
    <row r="8" spans="2:3">
      <c r="B8" t="str">
        <f>" Cash &amp; Cash Equivalents"</f>
        <v xml:space="preserve"> Cash &amp; Cash Equivalents</v>
      </c>
      <c r="C8" s="7">
        <f>[17]SUMMARY!E7</f>
        <v>0.35116000000000003</v>
      </c>
    </row>
    <row r="9" spans="2:3" ht="15.75">
      <c r="B9" s="3"/>
      <c r="C9" s="5"/>
    </row>
    <row r="10" spans="2:3" ht="15.75">
      <c r="B10" s="9" t="s">
        <v>0</v>
      </c>
      <c r="C10" s="10">
        <f>SUM(C5:C9)</f>
        <v>0.35116000000000003</v>
      </c>
    </row>
    <row r="11" spans="2:3">
      <c r="B11" s="2"/>
      <c r="C11" s="6"/>
    </row>
    <row r="12" spans="2:3">
      <c r="B12" s="2" t="s">
        <v>10</v>
      </c>
      <c r="C12" s="6"/>
    </row>
    <row r="13" spans="2:3">
      <c r="B13" t="str">
        <f>" Trade Payables, current"</f>
        <v xml:space="preserve"> Trade Payables, current</v>
      </c>
      <c r="C13" s="18">
        <v>5.5E-2</v>
      </c>
    </row>
    <row r="14" spans="2:3" ht="15.75">
      <c r="B14" s="9" t="s">
        <v>2</v>
      </c>
      <c r="C14" s="14">
        <f>SUM(C13:C13)</f>
        <v>5.5E-2</v>
      </c>
    </row>
    <row r="16" spans="2:3" ht="15.75">
      <c r="B16" s="2" t="s">
        <v>26</v>
      </c>
      <c r="C16" s="32">
        <f>(C10-C14)</f>
        <v>0.29616000000000003</v>
      </c>
    </row>
    <row r="18" spans="2:3">
      <c r="B18" t="s">
        <v>37</v>
      </c>
      <c r="C18" s="7">
        <v>0.1</v>
      </c>
    </row>
    <row r="20" spans="2:3" ht="15.75">
      <c r="B20" s="8" t="s">
        <v>36</v>
      </c>
      <c r="C20" s="32">
        <f>C16/C18</f>
        <v>2.9616000000000002</v>
      </c>
    </row>
  </sheetData>
  <mergeCells count="1">
    <mergeCell ref="B2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1:C20"/>
  <sheetViews>
    <sheetView workbookViewId="0">
      <selection activeCell="C20" sqref="C20"/>
    </sheetView>
  </sheetViews>
  <sheetFormatPr defaultRowHeight="15"/>
  <cols>
    <col min="2" max="2" width="51" customWidth="1"/>
    <col min="3" max="3" width="22.140625" customWidth="1"/>
  </cols>
  <sheetData>
    <row r="1" spans="2:3" ht="15.75" thickBot="1"/>
    <row r="2" spans="2:3" ht="19.5" thickBot="1">
      <c r="B2" s="53" t="s">
        <v>85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7"/>
    </row>
    <row r="6" spans="2:3">
      <c r="C6" s="7"/>
    </row>
    <row r="7" spans="2:3">
      <c r="B7" s="2" t="s">
        <v>7</v>
      </c>
      <c r="C7" s="4"/>
    </row>
    <row r="8" spans="2:3">
      <c r="B8" t="str">
        <f>" Cash &amp; Cash Equivalents"</f>
        <v xml:space="preserve"> Cash &amp; Cash Equivalents</v>
      </c>
      <c r="C8" s="7">
        <f>[18]SUMMARY!E6</f>
        <v>0.3241</v>
      </c>
    </row>
    <row r="9" spans="2:3" ht="15.75">
      <c r="B9" s="3"/>
      <c r="C9" s="5"/>
    </row>
    <row r="10" spans="2:3" ht="15.75">
      <c r="B10" s="9" t="s">
        <v>0</v>
      </c>
      <c r="C10" s="10">
        <f>SUM(C5:C9)</f>
        <v>0.3241</v>
      </c>
    </row>
    <row r="11" spans="2:3">
      <c r="B11" s="2"/>
      <c r="C11" s="6"/>
    </row>
    <row r="12" spans="2:3">
      <c r="B12" s="2" t="s">
        <v>10</v>
      </c>
      <c r="C12" s="6"/>
    </row>
    <row r="13" spans="2:3">
      <c r="B13" t="str">
        <f>" Trade Payables, current"</f>
        <v xml:space="preserve"> Trade Payables, current</v>
      </c>
      <c r="C13" s="18">
        <v>5.5E-2</v>
      </c>
    </row>
    <row r="14" spans="2:3" ht="15.75">
      <c r="B14" s="9" t="s">
        <v>2</v>
      </c>
      <c r="C14" s="14">
        <f>SUM(C13:C13)</f>
        <v>5.5E-2</v>
      </c>
    </row>
    <row r="16" spans="2:3" ht="15.75">
      <c r="B16" s="2" t="s">
        <v>26</v>
      </c>
      <c r="C16" s="32">
        <f>(C10-C14)</f>
        <v>0.26910000000000001</v>
      </c>
    </row>
    <row r="18" spans="2:3">
      <c r="B18" t="s">
        <v>37</v>
      </c>
      <c r="C18" s="7">
        <v>0.1</v>
      </c>
    </row>
    <row r="20" spans="2:3" ht="15.75">
      <c r="B20" s="8" t="s">
        <v>36</v>
      </c>
      <c r="C20" s="32">
        <f>C16/C18</f>
        <v>2.6909999999999998</v>
      </c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2:H48"/>
  <sheetViews>
    <sheetView workbookViewId="0">
      <selection activeCell="L11" sqref="L11"/>
    </sheetView>
  </sheetViews>
  <sheetFormatPr defaultRowHeight="15"/>
  <cols>
    <col min="3" max="3" width="50.7109375" customWidth="1"/>
    <col min="4" max="4" width="11" customWidth="1"/>
    <col min="5" max="5" width="14.28515625" customWidth="1"/>
    <col min="7" max="7" width="9.7109375" bestFit="1" customWidth="1"/>
  </cols>
  <sheetData>
    <row r="2" spans="2:8" ht="33.75">
      <c r="B2" s="52" t="s">
        <v>60</v>
      </c>
      <c r="C2" s="52"/>
      <c r="D2" s="52"/>
      <c r="E2" s="48"/>
      <c r="F2" s="48"/>
    </row>
    <row r="3" spans="2:8" ht="15" customHeight="1">
      <c r="C3" s="48"/>
      <c r="D3" s="48"/>
      <c r="E3" s="48"/>
      <c r="F3" s="48"/>
    </row>
    <row r="5" spans="2:8">
      <c r="B5" s="39" t="s">
        <v>152</v>
      </c>
      <c r="C5" s="25" t="s">
        <v>41</v>
      </c>
      <c r="D5" s="26" t="s">
        <v>59</v>
      </c>
      <c r="E5" s="26" t="s">
        <v>24</v>
      </c>
      <c r="F5" s="26" t="s">
        <v>26</v>
      </c>
    </row>
    <row r="6" spans="2:8">
      <c r="B6" s="44">
        <v>1</v>
      </c>
      <c r="C6" s="36" t="s">
        <v>42</v>
      </c>
      <c r="D6" s="40">
        <f>'NSL Energy Ventures '!C12/10^2</f>
        <v>109.63111551858077</v>
      </c>
      <c r="E6" s="40">
        <f>'NSL Energy Ventures '!C21/10^2</f>
        <v>108.83252780000001</v>
      </c>
      <c r="F6" s="40">
        <f t="shared" ref="F6:F38" si="0">MAX((D6-E6),0)</f>
        <v>0.79858771858076238</v>
      </c>
      <c r="G6" s="47"/>
      <c r="H6" s="23"/>
    </row>
    <row r="7" spans="2:8" ht="15.6" customHeight="1">
      <c r="B7" s="44">
        <v>2</v>
      </c>
      <c r="C7" s="37" t="s">
        <v>56</v>
      </c>
      <c r="D7" s="40">
        <f>'NSL Conventional Power '!C14/10^2</f>
        <v>123.39425621999999</v>
      </c>
      <c r="E7" s="40">
        <f>'NSL Conventional Power '!C20/10^2</f>
        <v>446.94653790000007</v>
      </c>
      <c r="F7" s="40">
        <f>MAX((D7-E7),0)</f>
        <v>0</v>
      </c>
      <c r="G7" s="47">
        <f t="shared" ref="G7:G38" si="1">D7-E7</f>
        <v>-323.55228168000008</v>
      </c>
    </row>
    <row r="8" spans="2:8">
      <c r="B8" s="44">
        <v>3</v>
      </c>
      <c r="C8" s="36" t="s">
        <v>43</v>
      </c>
      <c r="D8" s="40">
        <f>('NSL NAGAPATNAM Power Ventures '!C13)/100</f>
        <v>33.613102250000004</v>
      </c>
      <c r="E8" s="40">
        <f>('NSL NAGAPATNAM Power Ventures '!C20)/100</f>
        <v>482.38327210000006</v>
      </c>
      <c r="F8" s="40">
        <f t="shared" si="0"/>
        <v>0</v>
      </c>
      <c r="G8" s="47">
        <f t="shared" si="1"/>
        <v>-448.77016985000006</v>
      </c>
    </row>
    <row r="9" spans="2:8">
      <c r="B9" s="44">
        <v>4</v>
      </c>
      <c r="C9" s="36" t="s">
        <v>53</v>
      </c>
      <c r="D9" s="40">
        <f>('NSL Nagapatnam Power &amp; Infratec'!C17)/100</f>
        <v>52.217849999999999</v>
      </c>
      <c r="E9" s="40">
        <f>('NSL Nagapatnam Power &amp; Infratec'!C27)/100</f>
        <v>220.79730000000001</v>
      </c>
      <c r="F9" s="40">
        <f t="shared" si="0"/>
        <v>0</v>
      </c>
      <c r="G9" s="47">
        <f t="shared" si="1"/>
        <v>-168.57945000000001</v>
      </c>
    </row>
    <row r="10" spans="2:8">
      <c r="B10" s="44">
        <v>5</v>
      </c>
      <c r="C10" s="27" t="s">
        <v>105</v>
      </c>
      <c r="D10" s="42">
        <f>('NSL Power &amp; Infratech Ltd.'!C16)/100</f>
        <v>1.3967999999999999E-3</v>
      </c>
      <c r="E10" s="42">
        <f>('NSL Power &amp; Infratech Ltd.'!C21)/100</f>
        <v>0.69485019999999986</v>
      </c>
      <c r="F10" s="40">
        <f>MAX((D10-E10),0)</f>
        <v>0</v>
      </c>
      <c r="G10" s="47">
        <f t="shared" si="1"/>
        <v>-0.69345339999999989</v>
      </c>
    </row>
    <row r="11" spans="2:8">
      <c r="B11" s="44">
        <v>6</v>
      </c>
      <c r="C11" s="36" t="s">
        <v>54</v>
      </c>
      <c r="D11" s="40">
        <f>('NSL Nagapatnam Infra Pvt Ltd'!C14)/100</f>
        <v>3.0829799500000004</v>
      </c>
      <c r="E11" s="40">
        <f>('NSL Nagapatnam Infra Pvt Ltd'!C20)/100</f>
        <v>31.967427999999998</v>
      </c>
      <c r="F11" s="40">
        <f t="shared" si="0"/>
        <v>0</v>
      </c>
      <c r="G11" s="47">
        <f t="shared" si="1"/>
        <v>-28.884448049999996</v>
      </c>
    </row>
    <row r="12" spans="2:8">
      <c r="B12" s="44">
        <v>7</v>
      </c>
      <c r="C12" s="36" t="s">
        <v>44</v>
      </c>
      <c r="D12" s="40">
        <f>'Pearl Infratech '!C10/100</f>
        <v>4.8935700000000006E-2</v>
      </c>
      <c r="E12" s="40">
        <f>'Pearl Infratech '!C15/100</f>
        <v>1.5242175</v>
      </c>
      <c r="F12" s="40">
        <f t="shared" si="0"/>
        <v>0</v>
      </c>
      <c r="G12" s="47">
        <f t="shared" si="1"/>
        <v>-1.4752818000000001</v>
      </c>
    </row>
    <row r="13" spans="2:8">
      <c r="B13" s="44">
        <v>8</v>
      </c>
      <c r="C13" s="36" t="s">
        <v>45</v>
      </c>
      <c r="D13" s="40">
        <f>('Taurus Projects'!C10)/100</f>
        <v>2.4402099999999999E-2</v>
      </c>
      <c r="E13" s="40">
        <f>('Taurus Projects'!C15)/100</f>
        <v>2.2500206</v>
      </c>
      <c r="F13" s="40">
        <f t="shared" si="0"/>
        <v>0</v>
      </c>
      <c r="G13" s="47">
        <f t="shared" si="1"/>
        <v>-2.2256184999999999</v>
      </c>
    </row>
    <row r="14" spans="2:8">
      <c r="B14" s="44">
        <v>9</v>
      </c>
      <c r="C14" s="36" t="s">
        <v>46</v>
      </c>
      <c r="D14" s="40">
        <f>('Excelsior Projects'!C11)/100</f>
        <v>3.09918E-2</v>
      </c>
      <c r="E14" s="40">
        <f>('Excelsior Projects'!C17)/100</f>
        <v>2.1043261000000002</v>
      </c>
      <c r="F14" s="40">
        <f t="shared" si="0"/>
        <v>0</v>
      </c>
      <c r="G14" s="47">
        <f t="shared" si="1"/>
        <v>-2.0733343000000004</v>
      </c>
    </row>
    <row r="15" spans="2:8">
      <c r="B15" s="44">
        <v>10</v>
      </c>
      <c r="C15" s="36" t="s">
        <v>55</v>
      </c>
      <c r="D15" s="40">
        <f>('Westend Projects '!C11)/100</f>
        <v>6.1670000000000006E-3</v>
      </c>
      <c r="E15" s="40">
        <f>('Westend Projects '!C17)/100</f>
        <v>0.45330880000000001</v>
      </c>
      <c r="F15" s="40">
        <f>MAX((D15-E15),0)</f>
        <v>0</v>
      </c>
      <c r="G15" s="47">
        <f t="shared" si="1"/>
        <v>-0.44714180000000003</v>
      </c>
    </row>
    <row r="16" spans="2:8">
      <c r="B16" s="44">
        <v>11</v>
      </c>
      <c r="C16" s="36" t="s">
        <v>47</v>
      </c>
      <c r="D16" s="40">
        <f>('Souvenir Estates'!C11)/100</f>
        <v>1.4578500000000001E-2</v>
      </c>
      <c r="E16" s="40">
        <f>('Souvenir Estates'!C16)/100</f>
        <v>0.5963794</v>
      </c>
      <c r="F16" s="40">
        <f t="shared" si="0"/>
        <v>0</v>
      </c>
      <c r="G16" s="47">
        <f t="shared" si="1"/>
        <v>-0.58180089999999995</v>
      </c>
    </row>
    <row r="17" spans="2:7">
      <c r="B17" s="44">
        <v>12</v>
      </c>
      <c r="C17" s="36" t="s">
        <v>48</v>
      </c>
      <c r="D17" s="40">
        <f>('Ambient Infratech '!C11)/100</f>
        <v>1.3087299999999999E-4</v>
      </c>
      <c r="E17" s="40">
        <f>('Ambient Infratech '!C17)/100</f>
        <v>1.1647019999999999</v>
      </c>
      <c r="F17" s="40">
        <f t="shared" si="0"/>
        <v>0</v>
      </c>
      <c r="G17" s="47">
        <f t="shared" si="1"/>
        <v>-1.1645711269999999</v>
      </c>
    </row>
    <row r="18" spans="2:7">
      <c r="B18" s="44">
        <v>13</v>
      </c>
      <c r="C18" s="27" t="s">
        <v>97</v>
      </c>
      <c r="D18" s="42">
        <f>('NSL Orissa Power Company'!C16)/100</f>
        <v>3.5111999999999999E-3</v>
      </c>
      <c r="E18" s="42">
        <f>('NSL Orissa Power Company'!C21)/100</f>
        <v>6.4975316999999997</v>
      </c>
      <c r="F18" s="40">
        <f>MAX((D18-E18),0)</f>
        <v>0</v>
      </c>
      <c r="G18" s="47">
        <f t="shared" si="1"/>
        <v>-6.4940204999999995</v>
      </c>
    </row>
    <row r="19" spans="2:7">
      <c r="B19" s="44">
        <v>14</v>
      </c>
      <c r="C19" s="36" t="s">
        <v>62</v>
      </c>
      <c r="D19" s="40">
        <f>('NSL Orissa Pow'!C16)/100</f>
        <v>6.7256000000000008E-3</v>
      </c>
      <c r="E19" s="40">
        <f>('NSL Orissa Pow'!C21)/100</f>
        <v>6.0588203000000007</v>
      </c>
      <c r="F19" s="40">
        <f t="shared" si="0"/>
        <v>0</v>
      </c>
      <c r="G19" s="47">
        <f t="shared" si="1"/>
        <v>-6.0520947000000005</v>
      </c>
    </row>
    <row r="20" spans="2:7">
      <c r="B20" s="44">
        <v>15</v>
      </c>
      <c r="C20" s="36" t="s">
        <v>63</v>
      </c>
      <c r="D20" s="40">
        <f>('NSL Wind Power Sreepalwan'!C12)/100</f>
        <v>1.2243E-3</v>
      </c>
      <c r="E20" s="40">
        <f>('NSL Wind Power Sreepalwan'!C16)/100</f>
        <v>5.5000000000000003E-4</v>
      </c>
      <c r="F20" s="40">
        <f>MAX((D20-E20),0)</f>
        <v>6.7429999999999996E-4</v>
      </c>
      <c r="G20" s="47">
        <f t="shared" si="1"/>
        <v>6.7429999999999996E-4</v>
      </c>
    </row>
    <row r="21" spans="2:7">
      <c r="B21" s="44">
        <v>16</v>
      </c>
      <c r="C21" s="36" t="s">
        <v>49</v>
      </c>
      <c r="D21" s="40">
        <f>('NSL Virli'!C13)/100</f>
        <v>1.1257999999999999E-3</v>
      </c>
      <c r="E21" s="40">
        <f>('NSL Virli'!C17)/100</f>
        <v>5.5000000000000003E-4</v>
      </c>
      <c r="F21" s="40">
        <f t="shared" si="0"/>
        <v>5.757999999999999E-4</v>
      </c>
      <c r="G21" s="47">
        <f t="shared" si="1"/>
        <v>5.757999999999999E-4</v>
      </c>
    </row>
    <row r="22" spans="2:7">
      <c r="B22" s="44">
        <v>17</v>
      </c>
      <c r="C22" s="27" t="s">
        <v>111</v>
      </c>
      <c r="D22" s="42">
        <f>('Wind Power Company (Chilarwadi)'!C13)/100</f>
        <v>1.1142999999999999E-3</v>
      </c>
      <c r="E22" s="42">
        <f>('Wind Power Company (Chilarwadi)'!C17)/100</f>
        <v>5.5000000000000003E-4</v>
      </c>
      <c r="F22" s="40">
        <f>MAX((D22-E22),0)</f>
        <v>5.6429999999999989E-4</v>
      </c>
      <c r="G22" s="47">
        <f t="shared" si="1"/>
        <v>5.6429999999999989E-4</v>
      </c>
    </row>
    <row r="23" spans="2:7">
      <c r="B23" s="44">
        <v>18</v>
      </c>
      <c r="C23" s="36" t="s">
        <v>61</v>
      </c>
      <c r="D23" s="40">
        <f>('NSL Real Estates'!C13)/100</f>
        <v>1.3832E-3</v>
      </c>
      <c r="E23" s="40">
        <f>('NSL Real Estates'!C17)/100</f>
        <v>5.5000000000000003E-4</v>
      </c>
      <c r="F23" s="40">
        <f t="shared" si="0"/>
        <v>8.3319999999999998E-4</v>
      </c>
      <c r="G23" s="47">
        <f t="shared" si="1"/>
        <v>8.3319999999999998E-4</v>
      </c>
    </row>
    <row r="24" spans="2:7">
      <c r="B24" s="44">
        <v>19</v>
      </c>
      <c r="C24" s="36" t="s">
        <v>50</v>
      </c>
      <c r="D24" s="40">
        <f>('NSL Satara Infratech'!C13)/100</f>
        <v>1.2258E-3</v>
      </c>
      <c r="E24" s="40">
        <f>('NSL Satara Infratech'!C17)/100</f>
        <v>5.5009999999999998E-4</v>
      </c>
      <c r="F24" s="40">
        <f t="shared" si="0"/>
        <v>6.757E-4</v>
      </c>
      <c r="G24" s="47">
        <f t="shared" si="1"/>
        <v>6.757E-4</v>
      </c>
    </row>
    <row r="25" spans="2:7">
      <c r="B25" s="44">
        <v>20</v>
      </c>
      <c r="C25" s="36" t="s">
        <v>51</v>
      </c>
      <c r="D25" s="40">
        <f>('Hardeol Renewable'!C10)/100</f>
        <v>3.5116000000000001E-3</v>
      </c>
      <c r="E25" s="40">
        <f>('Hardeol Renewable'!C14)/100</f>
        <v>5.5000000000000003E-4</v>
      </c>
      <c r="F25" s="40">
        <f t="shared" si="0"/>
        <v>2.9616E-3</v>
      </c>
      <c r="G25" s="47">
        <f t="shared" si="1"/>
        <v>2.9616E-3</v>
      </c>
    </row>
    <row r="26" spans="2:7">
      <c r="B26" s="44">
        <v>21</v>
      </c>
      <c r="C26" s="36" t="s">
        <v>52</v>
      </c>
      <c r="D26" s="40">
        <f>('Anamudi Renewable'!C10)/100</f>
        <v>3.241E-3</v>
      </c>
      <c r="E26" s="40">
        <f>('Anamudi Renewable'!C14)/100</f>
        <v>5.5000000000000003E-4</v>
      </c>
      <c r="F26" s="40">
        <f t="shared" si="0"/>
        <v>2.6909999999999998E-3</v>
      </c>
      <c r="G26" s="47">
        <f t="shared" si="1"/>
        <v>2.6909999999999998E-3</v>
      </c>
    </row>
    <row r="27" spans="2:7">
      <c r="B27" s="44">
        <v>22</v>
      </c>
      <c r="C27" s="27" t="s">
        <v>99</v>
      </c>
      <c r="D27" s="42">
        <f>('Tangnu Romai Power Generation'!C16)/100</f>
        <v>0</v>
      </c>
      <c r="E27" s="42">
        <f>('Tangnu Romai Power Generation'!C25)/100</f>
        <v>158.25049999999999</v>
      </c>
      <c r="F27" s="40">
        <f>MAX((D27-E27),0)</f>
        <v>0</v>
      </c>
      <c r="G27" s="47">
        <f t="shared" si="1"/>
        <v>-158.25049999999999</v>
      </c>
    </row>
    <row r="28" spans="2:7">
      <c r="B28" s="44">
        <v>23</v>
      </c>
      <c r="C28" s="27" t="s">
        <v>108</v>
      </c>
      <c r="D28" s="42">
        <f>('Orbit Wind Energy Pvt. Ltd.'!C13)/100</f>
        <v>5.2613E-3</v>
      </c>
      <c r="E28" s="42">
        <f>('Orbit Wind Energy Pvt. Ltd.'!C18)/100</f>
        <v>5.1242999999999992E-3</v>
      </c>
      <c r="F28" s="40">
        <f t="shared" ref="F28:F32" si="2">MAX((D28-E28),0)</f>
        <v>1.3700000000000084E-4</v>
      </c>
      <c r="G28" s="47">
        <f t="shared" si="1"/>
        <v>1.3700000000000084E-4</v>
      </c>
    </row>
    <row r="29" spans="2:7">
      <c r="B29" s="44">
        <v>24</v>
      </c>
      <c r="C29" s="27" t="s">
        <v>114</v>
      </c>
      <c r="D29" s="42">
        <f>('Wind Power Company Gubbi_Tumkur'!C13)/100</f>
        <v>4.5082000000000004E-3</v>
      </c>
      <c r="E29" s="42">
        <f>('Wind Power Company Gubbi_Tumkur'!C17)/100</f>
        <v>5.5000000000000003E-4</v>
      </c>
      <c r="F29" s="40">
        <f t="shared" si="2"/>
        <v>3.9582000000000003E-3</v>
      </c>
      <c r="G29" s="47">
        <f t="shared" si="1"/>
        <v>3.9582000000000003E-3</v>
      </c>
    </row>
    <row r="30" spans="2:7">
      <c r="B30" s="44">
        <v>25</v>
      </c>
      <c r="C30" s="27" t="s">
        <v>116</v>
      </c>
      <c r="D30" s="42">
        <f>('Wind Power Company (S-T)'!C13)/100</f>
        <v>1.4972E-3</v>
      </c>
      <c r="E30" s="42">
        <f>('Wind Power Company (S-T)'!C17)/100</f>
        <v>5.5000000000000003E-4</v>
      </c>
      <c r="F30" s="40">
        <f t="shared" si="2"/>
        <v>9.4719999999999993E-4</v>
      </c>
      <c r="G30" s="47">
        <f t="shared" si="1"/>
        <v>9.4719999999999993E-4</v>
      </c>
    </row>
    <row r="31" spans="2:7">
      <c r="B31" s="44">
        <v>26</v>
      </c>
      <c r="C31" s="27" t="s">
        <v>153</v>
      </c>
      <c r="D31" s="42">
        <f>'Wind Power Company (H-C) '!C13 /100</f>
        <v>1.5062999999999999E-3</v>
      </c>
      <c r="E31" s="42">
        <f>('Wind Power Company (H-C) '!C17)/100</f>
        <v>5.5000000000000003E-4</v>
      </c>
      <c r="F31" s="40">
        <f t="shared" si="2"/>
        <v>9.5629999999999988E-4</v>
      </c>
      <c r="G31" s="47">
        <f t="shared" si="1"/>
        <v>9.5629999999999988E-4</v>
      </c>
    </row>
    <row r="32" spans="2:7">
      <c r="B32" s="44">
        <v>27</v>
      </c>
      <c r="C32" s="27" t="s">
        <v>119</v>
      </c>
      <c r="D32" s="42">
        <f>('Celebrity Power Company Pvt.'!C16)/100</f>
        <v>5.5000000000000003E-4</v>
      </c>
      <c r="E32" s="42">
        <f>('Celebrity Power Company Pvt.'!C20)/100</f>
        <v>0</v>
      </c>
      <c r="F32" s="40">
        <f t="shared" si="2"/>
        <v>5.5000000000000003E-4</v>
      </c>
      <c r="G32" s="47">
        <f t="shared" si="1"/>
        <v>5.5000000000000003E-4</v>
      </c>
    </row>
    <row r="33" spans="2:7">
      <c r="B33" s="44">
        <v>28</v>
      </c>
      <c r="C33" s="36" t="s">
        <v>95</v>
      </c>
      <c r="D33" s="42">
        <f>('Shahuwadi Wind Energy Pvt. Ltd.'!C14)/100</f>
        <v>3.0999999999999999E-3</v>
      </c>
      <c r="E33" s="42">
        <f>('Shahuwadi Wind Energy Pvt. Ltd.'!C18)/100</f>
        <v>1.4969399999999999E-2</v>
      </c>
      <c r="F33" s="40">
        <f>MAX((D33-E33),0)</f>
        <v>0</v>
      </c>
      <c r="G33" s="47">
        <f t="shared" si="1"/>
        <v>-1.1869399999999999E-2</v>
      </c>
    </row>
    <row r="34" spans="2:7">
      <c r="B34" s="44">
        <v>29</v>
      </c>
      <c r="C34" s="36" t="s">
        <v>89</v>
      </c>
      <c r="D34" s="41">
        <f>'Badawada Wind Energy Pvt. Ltd'!C11/100</f>
        <v>1.0304999999999999E-3</v>
      </c>
      <c r="E34" s="38">
        <f>'Badawada Wind Energy Pvt. Ltd'!C15/100</f>
        <v>5.5000000000000003E-4</v>
      </c>
      <c r="F34" s="42">
        <f>MAX((D34-E34),0)</f>
        <v>4.8049999999999992E-4</v>
      </c>
      <c r="G34" s="47">
        <f t="shared" si="1"/>
        <v>4.8049999999999992E-4</v>
      </c>
    </row>
    <row r="35" spans="2:7">
      <c r="B35" s="44">
        <v>30</v>
      </c>
      <c r="C35" s="36" t="s">
        <v>91</v>
      </c>
      <c r="D35" s="41">
        <f>'Dhar Wind Enercn.Pvt. Ltd. '!C11/100</f>
        <v>1.026E-3</v>
      </c>
      <c r="E35" s="38">
        <f>'Dhar Wind Enercn.Pvt. Ltd. '!C15/100</f>
        <v>5.5000000000000003E-4</v>
      </c>
      <c r="F35" s="42">
        <f>MAX((D35-E35),0)</f>
        <v>4.7599999999999997E-4</v>
      </c>
      <c r="G35" s="47">
        <f t="shared" si="1"/>
        <v>4.7599999999999997E-4</v>
      </c>
    </row>
    <row r="36" spans="2:7">
      <c r="B36" s="44">
        <v>31</v>
      </c>
      <c r="C36" s="36" t="s">
        <v>94</v>
      </c>
      <c r="D36" s="42">
        <f>('Alot Wind Enermr Pvt. Ltd.'!C11)/100</f>
        <v>1.0448E-3</v>
      </c>
      <c r="E36" s="42">
        <f>('Alot Wind Enermr Pvt. Ltd.'!C15)/100</f>
        <v>5.5000000000000003E-4</v>
      </c>
      <c r="F36" s="40">
        <f>MAX((D36-E36),0)</f>
        <v>4.9479999999999999E-4</v>
      </c>
      <c r="G36" s="47">
        <f t="shared" si="1"/>
        <v>4.9479999999999999E-4</v>
      </c>
    </row>
    <row r="37" spans="2:7">
      <c r="B37" s="44">
        <v>32</v>
      </c>
      <c r="C37" s="36" t="s">
        <v>58</v>
      </c>
      <c r="D37" s="40">
        <f>('Sailana Wind'!C11)/100</f>
        <v>5.1983999999999997E-3</v>
      </c>
      <c r="E37" s="40">
        <f>('Sailana Wind'!C15)/100</f>
        <v>5.5000000000000003E-4</v>
      </c>
      <c r="F37" s="40">
        <f t="shared" si="0"/>
        <v>4.6483999999999996E-3</v>
      </c>
      <c r="G37" s="47">
        <f t="shared" si="1"/>
        <v>4.6483999999999996E-3</v>
      </c>
    </row>
    <row r="38" spans="2:7">
      <c r="B38" s="44">
        <v>33</v>
      </c>
      <c r="C38" s="36" t="s">
        <v>88</v>
      </c>
      <c r="D38" s="41">
        <f>'Amboli Power Pvt. Ltd'!C11/100</f>
        <v>1.0756000000000001E-3</v>
      </c>
      <c r="E38" s="38">
        <f>'Amboli Power Pvt. Ltd'!C15/100</f>
        <v>5.5000000000000003E-4</v>
      </c>
      <c r="F38" s="40">
        <f t="shared" si="0"/>
        <v>5.2560000000000009E-4</v>
      </c>
      <c r="G38" s="47">
        <f t="shared" si="1"/>
        <v>5.2560000000000009E-4</v>
      </c>
    </row>
    <row r="39" spans="2:7">
      <c r="B39" s="44">
        <v>34</v>
      </c>
      <c r="C39" s="27" t="s">
        <v>140</v>
      </c>
      <c r="D39" s="50" t="s">
        <v>146</v>
      </c>
      <c r="E39" s="50"/>
      <c r="F39" s="50"/>
      <c r="G39" s="49">
        <f>SUM(G6:G38)</f>
        <v>-1149.2338861070002</v>
      </c>
    </row>
    <row r="40" spans="2:7">
      <c r="B40" s="44">
        <v>35</v>
      </c>
      <c r="C40" s="27" t="s">
        <v>141</v>
      </c>
      <c r="D40" s="50"/>
      <c r="E40" s="50"/>
      <c r="F40" s="50"/>
    </row>
    <row r="41" spans="2:7">
      <c r="B41" s="44">
        <v>36</v>
      </c>
      <c r="C41" s="27" t="s">
        <v>142</v>
      </c>
      <c r="D41" s="50"/>
      <c r="E41" s="50"/>
      <c r="F41" s="50"/>
    </row>
    <row r="42" spans="2:7">
      <c r="B42" s="44">
        <v>37</v>
      </c>
      <c r="C42" s="27" t="s">
        <v>143</v>
      </c>
      <c r="D42" s="50"/>
      <c r="E42" s="50"/>
      <c r="F42" s="50"/>
    </row>
    <row r="43" spans="2:7">
      <c r="B43" s="44">
        <v>38</v>
      </c>
      <c r="C43" s="27" t="s">
        <v>144</v>
      </c>
      <c r="D43" s="50"/>
      <c r="E43" s="50"/>
      <c r="F43" s="50"/>
    </row>
    <row r="44" spans="2:7">
      <c r="B44" s="44">
        <v>39</v>
      </c>
      <c r="C44" s="27" t="s">
        <v>145</v>
      </c>
      <c r="D44" s="50"/>
      <c r="E44" s="50"/>
      <c r="F44" s="50"/>
    </row>
    <row r="45" spans="2:7">
      <c r="B45" s="44">
        <v>40</v>
      </c>
      <c r="C45" s="27" t="s">
        <v>147</v>
      </c>
      <c r="D45" s="51" t="s">
        <v>151</v>
      </c>
      <c r="E45" s="51"/>
      <c r="F45" s="51"/>
    </row>
    <row r="46" spans="2:7">
      <c r="B46" s="44">
        <v>41</v>
      </c>
      <c r="C46" s="27" t="s">
        <v>148</v>
      </c>
      <c r="D46" s="51"/>
      <c r="E46" s="51"/>
      <c r="F46" s="51"/>
    </row>
    <row r="47" spans="2:7">
      <c r="B47" s="44">
        <v>42</v>
      </c>
      <c r="C47" s="27" t="s">
        <v>149</v>
      </c>
      <c r="D47" s="51"/>
      <c r="E47" s="51"/>
      <c r="F47" s="51"/>
    </row>
    <row r="48" spans="2:7">
      <c r="B48" s="44">
        <v>43</v>
      </c>
      <c r="C48" s="27" t="s">
        <v>150</v>
      </c>
      <c r="D48" s="51"/>
      <c r="E48" s="51"/>
      <c r="F48" s="51"/>
    </row>
  </sheetData>
  <mergeCells count="3">
    <mergeCell ref="D39:F44"/>
    <mergeCell ref="D45:F48"/>
    <mergeCell ref="B2:D2"/>
  </mergeCells>
  <conditionalFormatting sqref="F6:F38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B1:D21"/>
  <sheetViews>
    <sheetView topLeftCell="A7" workbookViewId="0">
      <selection activeCell="C21" sqref="C21"/>
    </sheetView>
  </sheetViews>
  <sheetFormatPr defaultRowHeight="15"/>
  <cols>
    <col min="2" max="2" width="51" customWidth="1"/>
    <col min="3" max="3" width="21.7109375" customWidth="1"/>
  </cols>
  <sheetData>
    <row r="1" spans="2:4" ht="15.75" thickBot="1"/>
    <row r="2" spans="2:4" ht="19.5" thickBot="1">
      <c r="B2" s="53" t="s">
        <v>86</v>
      </c>
      <c r="C2" s="54"/>
    </row>
    <row r="4" spans="2:4">
      <c r="B4" s="2" t="s">
        <v>15</v>
      </c>
      <c r="C4" s="19" t="s">
        <v>14</v>
      </c>
    </row>
    <row r="5" spans="2:4">
      <c r="B5" s="2" t="s">
        <v>33</v>
      </c>
      <c r="C5" s="7"/>
    </row>
    <row r="6" spans="2:4">
      <c r="B6" t="str">
        <f>"  Loans,Non current"</f>
        <v xml:space="preserve">  Loans,Non current</v>
      </c>
      <c r="C6" s="7">
        <v>0</v>
      </c>
      <c r="D6" t="s">
        <v>34</v>
      </c>
    </row>
    <row r="7" spans="2:4">
      <c r="C7" s="7"/>
    </row>
    <row r="8" spans="2:4">
      <c r="B8" s="2" t="s">
        <v>7</v>
      </c>
      <c r="C8" s="4"/>
    </row>
    <row r="9" spans="2:4">
      <c r="B9" t="str">
        <f>" Cash &amp; Cash Equivalents"</f>
        <v xml:space="preserve"> Cash &amp; Cash Equivalents</v>
      </c>
      <c r="C9" s="7">
        <f>[19]SUMMARY!E7</f>
        <v>0.51983999999999997</v>
      </c>
    </row>
    <row r="10" spans="2:4" ht="15.75">
      <c r="B10" s="3"/>
      <c r="C10" s="5"/>
    </row>
    <row r="11" spans="2:4" ht="15.75">
      <c r="B11" s="9" t="s">
        <v>0</v>
      </c>
      <c r="C11" s="10">
        <f>SUM(C5:C10)</f>
        <v>0.51983999999999997</v>
      </c>
    </row>
    <row r="12" spans="2:4">
      <c r="B12" s="2"/>
      <c r="C12" s="6"/>
    </row>
    <row r="13" spans="2:4">
      <c r="B13" s="2" t="s">
        <v>10</v>
      </c>
      <c r="C13" s="6"/>
    </row>
    <row r="14" spans="2:4">
      <c r="B14" t="str">
        <f>" Trade Payables, current"</f>
        <v xml:space="preserve"> Trade Payables, current</v>
      </c>
      <c r="C14" s="18">
        <v>5.5E-2</v>
      </c>
    </row>
    <row r="15" spans="2:4" ht="15.75">
      <c r="B15" s="9" t="s">
        <v>2</v>
      </c>
      <c r="C15" s="14">
        <f>SUM(C14:C14)</f>
        <v>5.5E-2</v>
      </c>
    </row>
    <row r="17" spans="2:3" ht="15.75">
      <c r="B17" s="2" t="s">
        <v>26</v>
      </c>
      <c r="C17" s="32">
        <f>(C11-C15)</f>
        <v>0.46483999999999998</v>
      </c>
    </row>
    <row r="18" spans="2:3" ht="15.75">
      <c r="B18" s="2"/>
      <c r="C18" s="13"/>
    </row>
    <row r="19" spans="2:3">
      <c r="B19" t="s">
        <v>35</v>
      </c>
      <c r="C19" s="7">
        <f>(10000/100000)</f>
        <v>0.1</v>
      </c>
    </row>
    <row r="21" spans="2:3" ht="15.75">
      <c r="B21" s="8" t="s">
        <v>36</v>
      </c>
      <c r="C21" s="32">
        <f>C17/C19</f>
        <v>4.6483999999999996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B2:C26"/>
  <sheetViews>
    <sheetView workbookViewId="0">
      <selection activeCell="C26" sqref="C26"/>
    </sheetView>
  </sheetViews>
  <sheetFormatPr defaultRowHeight="15"/>
  <cols>
    <col min="2" max="2" width="46" customWidth="1"/>
    <col min="3" max="3" width="22" customWidth="1"/>
  </cols>
  <sheetData>
    <row r="2" spans="2:3" ht="15.75" thickBot="1"/>
    <row r="3" spans="2:3" ht="19.5" thickBot="1">
      <c r="B3" s="53" t="s">
        <v>121</v>
      </c>
      <c r="C3" s="54"/>
    </row>
    <row r="5" spans="2:3">
      <c r="B5" s="2" t="s">
        <v>15</v>
      </c>
      <c r="C5" s="2" t="s">
        <v>14</v>
      </c>
    </row>
    <row r="6" spans="2:3">
      <c r="B6" s="2" t="s">
        <v>6</v>
      </c>
      <c r="C6" s="16"/>
    </row>
    <row r="7" spans="2:3">
      <c r="B7" t="s">
        <v>122</v>
      </c>
      <c r="C7" s="17">
        <f>'[20]NAV Sheet '!$C$7</f>
        <v>0</v>
      </c>
    </row>
    <row r="8" spans="2:3">
      <c r="B8" t="s">
        <v>125</v>
      </c>
      <c r="C8" s="17"/>
    </row>
    <row r="9" spans="2:3">
      <c r="B9" t="s">
        <v>123</v>
      </c>
      <c r="C9" s="17">
        <f>[21]SUMMARY!E7</f>
        <v>0</v>
      </c>
    </row>
    <row r="10" spans="2:3">
      <c r="B10" t="s">
        <v>33</v>
      </c>
      <c r="C10" s="17">
        <f>'[1]NAV Sheet '!$C$9</f>
        <v>12338.560901999999</v>
      </c>
    </row>
    <row r="11" spans="2:3">
      <c r="C11" s="17"/>
    </row>
    <row r="12" spans="2:3">
      <c r="B12" s="2" t="s">
        <v>7</v>
      </c>
      <c r="C12" s="17"/>
    </row>
    <row r="13" spans="2:3">
      <c r="B13" t="s">
        <v>8</v>
      </c>
      <c r="C13" s="17">
        <f>[21]SUMMARY!E9</f>
        <v>0.86472000000000004</v>
      </c>
    </row>
    <row r="14" spans="2:3" ht="15.75">
      <c r="B14" s="9" t="s">
        <v>0</v>
      </c>
      <c r="C14" s="16">
        <f>SUM(C7:C13)</f>
        <v>12339.425621999999</v>
      </c>
    </row>
    <row r="15" spans="2:3">
      <c r="B15" s="2"/>
      <c r="C15" s="17"/>
    </row>
    <row r="16" spans="2:3">
      <c r="B16" s="2" t="s">
        <v>10</v>
      </c>
      <c r="C16" s="17"/>
    </row>
    <row r="17" spans="2:3">
      <c r="B17" t="s">
        <v>11</v>
      </c>
      <c r="C17" s="17">
        <f>4468898367/10^5</f>
        <v>44688.983670000001</v>
      </c>
    </row>
    <row r="18" spans="2:3">
      <c r="B18" t="s">
        <v>1</v>
      </c>
      <c r="C18" s="17">
        <v>0.26</v>
      </c>
    </row>
    <row r="19" spans="2:3">
      <c r="B19" t="s">
        <v>21</v>
      </c>
      <c r="C19" s="17">
        <v>5.41012</v>
      </c>
    </row>
    <row r="20" spans="2:3">
      <c r="B20" s="15" t="s">
        <v>2</v>
      </c>
      <c r="C20" s="16">
        <f>SUM(C17:C19)</f>
        <v>44694.653790000004</v>
      </c>
    </row>
    <row r="22" spans="2:3" ht="15.75">
      <c r="B22" s="8" t="s">
        <v>25</v>
      </c>
      <c r="C22" s="32">
        <f>(C14-C20)</f>
        <v>-32355.228168000005</v>
      </c>
    </row>
    <row r="23" spans="2:3">
      <c r="C23" s="1"/>
    </row>
    <row r="24" spans="2:3">
      <c r="B24" t="s">
        <v>37</v>
      </c>
      <c r="C24" s="7">
        <f>(10000/100000)</f>
        <v>0.1</v>
      </c>
    </row>
    <row r="26" spans="2:3" ht="15.75">
      <c r="B26" s="8" t="s">
        <v>36</v>
      </c>
      <c r="C26" s="32">
        <f>C22/C24</f>
        <v>-323552.28168000001</v>
      </c>
    </row>
  </sheetData>
  <mergeCells count="1">
    <mergeCell ref="B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/>
  </sheetPr>
  <dimension ref="B1:C21"/>
  <sheetViews>
    <sheetView workbookViewId="0">
      <selection activeCell="C21" sqref="C21"/>
    </sheetView>
  </sheetViews>
  <sheetFormatPr defaultRowHeight="15"/>
  <cols>
    <col min="2" max="2" width="51" customWidth="1"/>
    <col min="3" max="3" width="21.7109375" customWidth="1"/>
  </cols>
  <sheetData>
    <row r="1" spans="2:3" ht="15.75" thickBot="1"/>
    <row r="2" spans="2:3" ht="19.5" thickBot="1">
      <c r="B2" s="53" t="s">
        <v>87</v>
      </c>
      <c r="C2" s="54"/>
    </row>
    <row r="4" spans="2:3">
      <c r="B4" s="2" t="s">
        <v>15</v>
      </c>
      <c r="C4" s="19" t="s">
        <v>14</v>
      </c>
    </row>
    <row r="5" spans="2:3">
      <c r="B5" s="2" t="s">
        <v>33</v>
      </c>
      <c r="C5" s="7"/>
    </row>
    <row r="6" spans="2:3">
      <c r="B6" t="str">
        <f>"  Loans,Non current"</f>
        <v xml:space="preserve">  Loans,Non current</v>
      </c>
      <c r="C6" s="7">
        <v>0</v>
      </c>
    </row>
    <row r="7" spans="2:3">
      <c r="C7" s="7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[22]SUMMARY!E6</f>
        <v>0.10756</v>
      </c>
    </row>
    <row r="10" spans="2:3" ht="15.75">
      <c r="B10" s="3"/>
      <c r="C10" s="5"/>
    </row>
    <row r="11" spans="2:3" ht="15.75">
      <c r="B11" s="9" t="s">
        <v>0</v>
      </c>
      <c r="C11" s="10">
        <f>SUM(C5:C10)</f>
        <v>0.10756</v>
      </c>
    </row>
    <row r="12" spans="2:3">
      <c r="B12" s="2"/>
      <c r="C12" s="10"/>
    </row>
    <row r="13" spans="2:3">
      <c r="B13" s="2" t="s">
        <v>10</v>
      </c>
      <c r="C13" s="6"/>
    </row>
    <row r="14" spans="2:3">
      <c r="B14" t="str">
        <f>" Trade Payables, current"</f>
        <v xml:space="preserve"> Trade Payables, current</v>
      </c>
      <c r="C14" s="18">
        <f>5500/10^5</f>
        <v>5.5E-2</v>
      </c>
    </row>
    <row r="15" spans="2:3" ht="15.75">
      <c r="B15" s="9" t="s">
        <v>2</v>
      </c>
      <c r="C15" s="14">
        <f>SUM(C14:C14)</f>
        <v>5.5E-2</v>
      </c>
    </row>
    <row r="17" spans="2:3" ht="15.75">
      <c r="B17" s="2" t="s">
        <v>26</v>
      </c>
      <c r="C17" s="32">
        <f>(C11-C15)</f>
        <v>5.2560000000000003E-2</v>
      </c>
    </row>
    <row r="18" spans="2:3" ht="15.75">
      <c r="B18" s="2"/>
      <c r="C18" s="13"/>
    </row>
    <row r="19" spans="2:3">
      <c r="B19" t="s">
        <v>35</v>
      </c>
      <c r="C19" s="7">
        <f>(10000/100000)</f>
        <v>0.1</v>
      </c>
    </row>
    <row r="21" spans="2:3" ht="15.75">
      <c r="B21" s="8" t="s">
        <v>36</v>
      </c>
      <c r="C21" s="32">
        <f>C17/C19</f>
        <v>0.52559999999999996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/>
  </sheetPr>
  <dimension ref="B1:C21"/>
  <sheetViews>
    <sheetView workbookViewId="0">
      <selection activeCell="C21" sqref="C21"/>
    </sheetView>
  </sheetViews>
  <sheetFormatPr defaultRowHeight="15"/>
  <cols>
    <col min="2" max="2" width="51" customWidth="1"/>
    <col min="3" max="3" width="21.7109375" customWidth="1"/>
  </cols>
  <sheetData>
    <row r="1" spans="2:3" ht="15.75" thickBot="1"/>
    <row r="2" spans="2:3" ht="19.5" thickBot="1">
      <c r="B2" s="53" t="s">
        <v>90</v>
      </c>
      <c r="C2" s="54"/>
    </row>
    <row r="4" spans="2:3">
      <c r="B4" s="2" t="s">
        <v>15</v>
      </c>
      <c r="C4" s="19" t="s">
        <v>14</v>
      </c>
    </row>
    <row r="5" spans="2:3">
      <c r="B5" s="2" t="s">
        <v>33</v>
      </c>
      <c r="C5" s="7"/>
    </row>
    <row r="6" spans="2:3">
      <c r="B6" t="str">
        <f>"  Loans,Non current"</f>
        <v xml:space="preserve">  Loans,Non current</v>
      </c>
      <c r="C6" s="7">
        <v>0</v>
      </c>
    </row>
    <row r="7" spans="2:3">
      <c r="C7" s="7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[23]SUMMARY!E7</f>
        <v>0.10305</v>
      </c>
    </row>
    <row r="10" spans="2:3" ht="15.75">
      <c r="B10" s="3"/>
      <c r="C10" s="5"/>
    </row>
    <row r="11" spans="2:3" ht="15.75">
      <c r="B11" s="9" t="s">
        <v>0</v>
      </c>
      <c r="C11" s="10">
        <f>SUM(C5:C10)</f>
        <v>0.10305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t="str">
        <f>" Trade Payables, current"</f>
        <v xml:space="preserve"> Trade Payables, current</v>
      </c>
      <c r="C14" s="18">
        <f>5500/10^5</f>
        <v>5.5E-2</v>
      </c>
    </row>
    <row r="15" spans="2:3" ht="15.75">
      <c r="B15" s="9" t="s">
        <v>2</v>
      </c>
      <c r="C15" s="14">
        <f>SUM(C14:C14)</f>
        <v>5.5E-2</v>
      </c>
    </row>
    <row r="17" spans="2:3" ht="15.75">
      <c r="B17" s="2" t="s">
        <v>26</v>
      </c>
      <c r="C17" s="32">
        <f>(C11-C15)</f>
        <v>4.8050000000000002E-2</v>
      </c>
    </row>
    <row r="18" spans="2:3" ht="15.75">
      <c r="B18" s="2"/>
      <c r="C18" s="13"/>
    </row>
    <row r="19" spans="2:3">
      <c r="B19" t="s">
        <v>35</v>
      </c>
      <c r="C19" s="7">
        <f>(10000/100000)</f>
        <v>0.1</v>
      </c>
    </row>
    <row r="21" spans="2:3" ht="15.75">
      <c r="B21" s="8" t="s">
        <v>36</v>
      </c>
      <c r="C21" s="32">
        <f>C17/C19</f>
        <v>0.48049999999999998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C21"/>
  <sheetViews>
    <sheetView workbookViewId="0">
      <selection activeCell="C21" sqref="C21"/>
    </sheetView>
  </sheetViews>
  <sheetFormatPr defaultRowHeight="15"/>
  <cols>
    <col min="2" max="2" width="51" customWidth="1"/>
    <col min="3" max="3" width="21.7109375" customWidth="1"/>
  </cols>
  <sheetData>
    <row r="1" spans="2:3" ht="15.75" thickBot="1"/>
    <row r="2" spans="2:3" ht="19.5" thickBot="1">
      <c r="B2" s="53" t="s">
        <v>92</v>
      </c>
      <c r="C2" s="54"/>
    </row>
    <row r="4" spans="2:3">
      <c r="B4" s="2" t="s">
        <v>15</v>
      </c>
      <c r="C4" s="19" t="s">
        <v>14</v>
      </c>
    </row>
    <row r="5" spans="2:3">
      <c r="B5" s="2" t="s">
        <v>33</v>
      </c>
      <c r="C5" s="7"/>
    </row>
    <row r="6" spans="2:3">
      <c r="B6" t="str">
        <f>"  Loans,Non current"</f>
        <v xml:space="preserve">  Loans,Non current</v>
      </c>
      <c r="C6" s="7">
        <v>0</v>
      </c>
    </row>
    <row r="7" spans="2:3">
      <c r="C7" s="7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[24]SUMMARY!E7</f>
        <v>0.1026</v>
      </c>
    </row>
    <row r="10" spans="2:3" ht="15.75">
      <c r="B10" s="3"/>
      <c r="C10" s="5"/>
    </row>
    <row r="11" spans="2:3" ht="15.75">
      <c r="B11" s="9" t="s">
        <v>0</v>
      </c>
      <c r="C11" s="10">
        <f>SUM(C5:C10)</f>
        <v>0.1026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t="str">
        <f>" Trade Payables, current"</f>
        <v xml:space="preserve"> Trade Payables, current</v>
      </c>
      <c r="C14" s="18">
        <f>5500/10^5</f>
        <v>5.5E-2</v>
      </c>
    </row>
    <row r="15" spans="2:3" ht="15.75">
      <c r="B15" s="9" t="s">
        <v>2</v>
      </c>
      <c r="C15" s="14">
        <f>SUM(C14:C14)</f>
        <v>5.5E-2</v>
      </c>
    </row>
    <row r="17" spans="2:3" ht="15.75">
      <c r="B17" s="2" t="s">
        <v>26</v>
      </c>
      <c r="C17" s="32">
        <f>(C11-C15)</f>
        <v>4.7599999999999996E-2</v>
      </c>
    </row>
    <row r="18" spans="2:3" ht="15.75">
      <c r="B18" s="2"/>
      <c r="C18" s="13"/>
    </row>
    <row r="19" spans="2:3">
      <c r="B19" t="s">
        <v>35</v>
      </c>
      <c r="C19" s="7">
        <f>(10000/100000)</f>
        <v>0.1</v>
      </c>
    </row>
    <row r="21" spans="2:3" ht="15.75">
      <c r="B21" s="8" t="s">
        <v>36</v>
      </c>
      <c r="C21" s="32">
        <f>C17/C19</f>
        <v>0.47599999999999992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B1:C21"/>
  <sheetViews>
    <sheetView topLeftCell="A4" workbookViewId="0">
      <selection activeCell="C21" sqref="C21"/>
    </sheetView>
  </sheetViews>
  <sheetFormatPr defaultRowHeight="15"/>
  <cols>
    <col min="2" max="2" width="51" customWidth="1"/>
    <col min="3" max="3" width="21.7109375" customWidth="1"/>
  </cols>
  <sheetData>
    <row r="1" spans="2:3" ht="15.75" thickBot="1"/>
    <row r="2" spans="2:3" ht="19.5" thickBot="1">
      <c r="B2" s="53" t="s">
        <v>93</v>
      </c>
      <c r="C2" s="54"/>
    </row>
    <row r="4" spans="2:3">
      <c r="B4" s="2" t="s">
        <v>15</v>
      </c>
      <c r="C4" s="19" t="s">
        <v>14</v>
      </c>
    </row>
    <row r="5" spans="2:3">
      <c r="B5" s="2" t="s">
        <v>33</v>
      </c>
      <c r="C5" s="7"/>
    </row>
    <row r="6" spans="2:3">
      <c r="B6" t="str">
        <f>"  Loans,Non current"</f>
        <v xml:space="preserve">  Loans,Non current</v>
      </c>
      <c r="C6" s="7">
        <v>0</v>
      </c>
    </row>
    <row r="7" spans="2:3">
      <c r="C7" s="7"/>
    </row>
    <row r="8" spans="2:3">
      <c r="B8" s="2" t="s">
        <v>7</v>
      </c>
      <c r="C8" s="4"/>
    </row>
    <row r="9" spans="2:3">
      <c r="B9" t="str">
        <f>" Cash &amp; Cash Equivalents"</f>
        <v xml:space="preserve"> Cash &amp; Cash Equivalents</v>
      </c>
      <c r="C9" s="7">
        <f>[25]SUMMARY!E7</f>
        <v>0.10448</v>
      </c>
    </row>
    <row r="10" spans="2:3" ht="15.75">
      <c r="B10" s="3"/>
      <c r="C10" s="5"/>
    </row>
    <row r="11" spans="2:3" ht="15.75">
      <c r="B11" s="9" t="s">
        <v>0</v>
      </c>
      <c r="C11" s="10">
        <f>SUM(C5:C10)</f>
        <v>0.10448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t="str">
        <f>" Trade Payables, current"</f>
        <v xml:space="preserve"> Trade Payables, current</v>
      </c>
      <c r="C14" s="18">
        <f>5500/10^5</f>
        <v>5.5E-2</v>
      </c>
    </row>
    <row r="15" spans="2:3" ht="15.75">
      <c r="B15" s="9" t="s">
        <v>2</v>
      </c>
      <c r="C15" s="14">
        <f>SUM(C14:C14)</f>
        <v>5.5E-2</v>
      </c>
    </row>
    <row r="17" spans="2:3" ht="15.75">
      <c r="B17" s="2" t="s">
        <v>26</v>
      </c>
      <c r="C17" s="32">
        <f>(C11-C15)</f>
        <v>4.9480000000000003E-2</v>
      </c>
    </row>
    <row r="18" spans="2:3" ht="15.75">
      <c r="B18" s="2"/>
      <c r="C18" s="13"/>
    </row>
    <row r="19" spans="2:3">
      <c r="B19" t="s">
        <v>35</v>
      </c>
      <c r="C19" s="7">
        <f>(10000/100000)</f>
        <v>0.1</v>
      </c>
    </row>
    <row r="21" spans="2:3" ht="15.75">
      <c r="B21" s="8" t="s">
        <v>36</v>
      </c>
      <c r="C21" s="32">
        <f>C17/C19</f>
        <v>0.49480000000000002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C24"/>
  <sheetViews>
    <sheetView topLeftCell="A7" workbookViewId="0">
      <selection activeCell="C24" sqref="C24"/>
    </sheetView>
  </sheetViews>
  <sheetFormatPr defaultRowHeight="15"/>
  <cols>
    <col min="2" max="2" width="51" customWidth="1"/>
    <col min="3" max="3" width="21.7109375" customWidth="1"/>
  </cols>
  <sheetData>
    <row r="1" spans="2:3" ht="15.75" thickBot="1"/>
    <row r="2" spans="2:3" ht="19.5" thickBot="1">
      <c r="B2" s="53" t="s">
        <v>96</v>
      </c>
      <c r="C2" s="54"/>
    </row>
    <row r="4" spans="2:3">
      <c r="B4" s="2" t="s">
        <v>15</v>
      </c>
      <c r="C4" s="19" t="s">
        <v>14</v>
      </c>
    </row>
    <row r="5" spans="2:3">
      <c r="B5" s="2"/>
      <c r="C5" s="19"/>
    </row>
    <row r="6" spans="2:3">
      <c r="B6" s="2" t="s">
        <v>6</v>
      </c>
      <c r="C6" s="16"/>
    </row>
    <row r="7" spans="2:3">
      <c r="B7" t="s">
        <v>122</v>
      </c>
      <c r="C7" s="17" t="s">
        <v>127</v>
      </c>
    </row>
    <row r="8" spans="2:3">
      <c r="B8" s="2" t="s">
        <v>33</v>
      </c>
      <c r="C8" s="7"/>
    </row>
    <row r="9" spans="2:3">
      <c r="B9" t="str">
        <f>"  Loans,Non current"</f>
        <v xml:space="preserve">  Loans,Non current</v>
      </c>
      <c r="C9" s="7">
        <v>0</v>
      </c>
    </row>
    <row r="10" spans="2:3">
      <c r="C10" s="7"/>
    </row>
    <row r="11" spans="2:3">
      <c r="B11" s="2" t="s">
        <v>7</v>
      </c>
      <c r="C11" s="4"/>
    </row>
    <row r="12" spans="2:3">
      <c r="B12" t="str">
        <f>" Cash &amp; Cash Equivalents"</f>
        <v xml:space="preserve"> Cash &amp; Cash Equivalents</v>
      </c>
      <c r="C12" s="7">
        <v>0.31</v>
      </c>
    </row>
    <row r="13" spans="2:3" ht="15.75">
      <c r="B13" s="3"/>
      <c r="C13" s="5"/>
    </row>
    <row r="14" spans="2:3" ht="15.75">
      <c r="B14" s="9" t="s">
        <v>0</v>
      </c>
      <c r="C14" s="10">
        <f>SUM(C8:C13)</f>
        <v>0.31</v>
      </c>
    </row>
    <row r="15" spans="2:3">
      <c r="B15" s="2"/>
      <c r="C15" s="6"/>
    </row>
    <row r="16" spans="2:3">
      <c r="B16" s="2" t="s">
        <v>10</v>
      </c>
      <c r="C16" s="6"/>
    </row>
    <row r="17" spans="2:3">
      <c r="B17" t="str">
        <f>" Trade Payables, current"</f>
        <v xml:space="preserve"> Trade Payables, current</v>
      </c>
      <c r="C17" s="18">
        <f>149694/10^5</f>
        <v>1.4969399999999999</v>
      </c>
    </row>
    <row r="18" spans="2:3" ht="15.75">
      <c r="B18" s="9" t="s">
        <v>2</v>
      </c>
      <c r="C18" s="14">
        <f>SUM(C17:C17)</f>
        <v>1.4969399999999999</v>
      </c>
    </row>
    <row r="20" spans="2:3" ht="15.75">
      <c r="B20" s="2" t="s">
        <v>26</v>
      </c>
      <c r="C20" s="32">
        <f>(C14-C18)</f>
        <v>-1.1869399999999999</v>
      </c>
    </row>
    <row r="21" spans="2:3" ht="15.75">
      <c r="B21" s="2"/>
      <c r="C21" s="13"/>
    </row>
    <row r="22" spans="2:3">
      <c r="B22" t="s">
        <v>35</v>
      </c>
      <c r="C22" s="7">
        <f>(10000/100000)</f>
        <v>0.1</v>
      </c>
    </row>
    <row r="24" spans="2:3" ht="15.75">
      <c r="B24" s="8" t="s">
        <v>36</v>
      </c>
      <c r="C24" s="32">
        <f>C20/C22</f>
        <v>-11.869399999999999</v>
      </c>
    </row>
  </sheetData>
  <mergeCells count="1">
    <mergeCell ref="B2:C2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2:D27"/>
  <sheetViews>
    <sheetView workbookViewId="0">
      <selection activeCell="C27" sqref="C27"/>
    </sheetView>
  </sheetViews>
  <sheetFormatPr defaultRowHeight="15"/>
  <cols>
    <col min="2" max="2" width="54.5703125" customWidth="1"/>
    <col min="3" max="3" width="22.140625" customWidth="1"/>
  </cols>
  <sheetData>
    <row r="2" spans="2:4" ht="15.75" thickBot="1"/>
    <row r="3" spans="2:4" ht="19.5" thickBot="1">
      <c r="B3" s="53" t="s">
        <v>98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7">
        <v>0</v>
      </c>
    </row>
    <row r="8" spans="2:4">
      <c r="B8" t="s">
        <v>16</v>
      </c>
      <c r="C8" s="23">
        <v>0</v>
      </c>
    </row>
    <row r="9" spans="2:4">
      <c r="B9" t="s">
        <v>30</v>
      </c>
      <c r="C9" s="23">
        <v>0</v>
      </c>
      <c r="D9" t="s">
        <v>34</v>
      </c>
    </row>
    <row r="10" spans="2:4">
      <c r="B10" t="s">
        <v>31</v>
      </c>
      <c r="C10" s="23">
        <v>0</v>
      </c>
    </row>
    <row r="11" spans="2:4">
      <c r="C11">
        <v>0</v>
      </c>
    </row>
    <row r="12" spans="2:4">
      <c r="B12" s="2" t="s">
        <v>7</v>
      </c>
      <c r="C12">
        <v>0</v>
      </c>
    </row>
    <row r="13" spans="2:4">
      <c r="B13" t="str">
        <f>"Cash &amp; Cash Equivalents"</f>
        <v>Cash &amp; Cash Equivalents</v>
      </c>
      <c r="C13" s="7">
        <f>'[26]Cash &amp; Cash Equivalents- III'!E7</f>
        <v>0.35111999999999999</v>
      </c>
    </row>
    <row r="14" spans="2:4">
      <c r="B14" t="s">
        <v>9</v>
      </c>
      <c r="C14" s="7">
        <v>0</v>
      </c>
    </row>
    <row r="15" spans="2:4" ht="15.75">
      <c r="B15" s="3"/>
      <c r="C15" s="5"/>
    </row>
    <row r="16" spans="2:4" ht="15.75">
      <c r="B16" s="9" t="s">
        <v>0</v>
      </c>
      <c r="C16" s="10">
        <f>SUM(C7:C14)</f>
        <v>0.35111999999999999</v>
      </c>
    </row>
    <row r="17" spans="2:3">
      <c r="B17" s="2"/>
      <c r="C17" s="6"/>
    </row>
    <row r="18" spans="2:3">
      <c r="B18" s="2" t="s">
        <v>10</v>
      </c>
      <c r="C18" s="6"/>
    </row>
    <row r="19" spans="2:3">
      <c r="B19" t="s">
        <v>32</v>
      </c>
      <c r="C19" s="7">
        <f>64963817/10^5</f>
        <v>649.63816999999995</v>
      </c>
    </row>
    <row r="20" spans="2:3">
      <c r="B20" t="str">
        <f>" Trade Payables"</f>
        <v xml:space="preserve"> Trade Payables</v>
      </c>
      <c r="C20" s="7">
        <f>11500/10^5</f>
        <v>0.115</v>
      </c>
    </row>
    <row r="21" spans="2:3" ht="15.75">
      <c r="B21" s="9" t="s">
        <v>2</v>
      </c>
      <c r="C21" s="11">
        <f>SUM(C19:C20)</f>
        <v>649.75316999999995</v>
      </c>
    </row>
    <row r="23" spans="2:3" ht="15.75">
      <c r="B23" s="2" t="s">
        <v>26</v>
      </c>
      <c r="C23" s="32">
        <f>C16-C21</f>
        <v>-649.40204999999992</v>
      </c>
    </row>
    <row r="25" spans="2:3">
      <c r="B25" t="s">
        <v>37</v>
      </c>
      <c r="C25" s="7">
        <f>(10000/100000)</f>
        <v>0.1</v>
      </c>
    </row>
    <row r="27" spans="2:3" ht="15.75">
      <c r="B27" s="8" t="s">
        <v>36</v>
      </c>
      <c r="C27" s="32">
        <f>C23/C25</f>
        <v>-6494.0204999999987</v>
      </c>
    </row>
  </sheetData>
  <mergeCells count="1">
    <mergeCell ref="B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B2:C34"/>
  <sheetViews>
    <sheetView topLeftCell="A10" workbookViewId="0">
      <selection activeCell="C34" sqref="C34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100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[27]SUMMARY!E7</f>
        <v>0</v>
      </c>
    </row>
    <row r="8" spans="2:3">
      <c r="B8" t="s">
        <v>16</v>
      </c>
      <c r="C8" s="7">
        <f>[27]SUMMARY!E8</f>
        <v>0</v>
      </c>
    </row>
    <row r="9" spans="2:3">
      <c r="B9" t="s">
        <v>126</v>
      </c>
      <c r="C9" s="7">
        <f>[27]SUMMARY!E9</f>
        <v>0</v>
      </c>
    </row>
    <row r="10" spans="2:3">
      <c r="B10" t="s">
        <v>124</v>
      </c>
      <c r="C10" s="7">
        <f>[27]SUMMARY!E10</f>
        <v>0</v>
      </c>
    </row>
    <row r="11" spans="2:3">
      <c r="B11" t="s">
        <v>18</v>
      </c>
      <c r="C11" s="7">
        <f>[27]SUMMARY!E11</f>
        <v>921.23</v>
      </c>
    </row>
    <row r="12" spans="2:3">
      <c r="C12" s="7"/>
    </row>
    <row r="13" spans="2:3">
      <c r="B13" s="2" t="s">
        <v>7</v>
      </c>
      <c r="C13" s="7"/>
    </row>
    <row r="14" spans="2:3">
      <c r="B14" t="str">
        <f>[27]SUMMARY!C12</f>
        <v>Cash &amp; cash equivalents</v>
      </c>
      <c r="C14" s="7">
        <f>[27]SUMMARY!E12</f>
        <v>0.62</v>
      </c>
    </row>
    <row r="15" spans="2:3">
      <c r="B15" t="str">
        <f>[27]SUMMARY!C13</f>
        <v>Other Bank Balance</v>
      </c>
      <c r="C15" s="7">
        <f>[27]SUMMARY!E13</f>
        <v>26.04</v>
      </c>
    </row>
    <row r="16" spans="2:3">
      <c r="B16" t="str">
        <f>[27]SUMMARY!C14</f>
        <v>Current tax asset</v>
      </c>
      <c r="C16" s="7">
        <f>[27]SUMMARY!E14</f>
        <v>0</v>
      </c>
    </row>
    <row r="17" spans="2:3">
      <c r="B17" t="str">
        <f>[27]SUMMARY!C15</f>
        <v>Other Current Assets</v>
      </c>
      <c r="C17" s="7">
        <f>[27]SUMMARY!E15</f>
        <v>0</v>
      </c>
    </row>
    <row r="18" spans="2:3">
      <c r="C18" s="7"/>
    </row>
    <row r="19" spans="2:3" ht="15.75">
      <c r="B19" s="9" t="s">
        <v>0</v>
      </c>
      <c r="C19" s="10">
        <f>SUM(C7:C17)</f>
        <v>947.89</v>
      </c>
    </row>
    <row r="20" spans="2:3" ht="15.75">
      <c r="B20" s="3"/>
      <c r="C20" s="6"/>
    </row>
    <row r="21" spans="2:3">
      <c r="B21" s="2" t="s">
        <v>10</v>
      </c>
      <c r="C21" s="7"/>
    </row>
    <row r="22" spans="2:3">
      <c r="B22" t="s">
        <v>20</v>
      </c>
      <c r="C22" s="7">
        <v>8.31</v>
      </c>
    </row>
    <row r="23" spans="2:3">
      <c r="B23" t="str">
        <f>" Trade Payables"</f>
        <v xml:space="preserve"> Trade Payables</v>
      </c>
      <c r="C23" s="7">
        <v>22.41</v>
      </c>
    </row>
    <row r="24" spans="2:3">
      <c r="B24" t="s">
        <v>101</v>
      </c>
      <c r="C24">
        <v>14920.43</v>
      </c>
    </row>
    <row r="25" spans="2:3">
      <c r="B25" t="s">
        <v>102</v>
      </c>
      <c r="C25" s="7">
        <v>15825.05</v>
      </c>
    </row>
    <row r="26" spans="2:3">
      <c r="B26" t="s">
        <v>103</v>
      </c>
      <c r="C26" s="7">
        <v>1.34</v>
      </c>
    </row>
    <row r="27" spans="2:3">
      <c r="B27" t="s">
        <v>104</v>
      </c>
      <c r="C27" s="7">
        <v>0.26</v>
      </c>
    </row>
    <row r="28" spans="2:3" ht="15.75">
      <c r="B28" s="9" t="s">
        <v>2</v>
      </c>
      <c r="C28" s="10">
        <f>SUM(C22:C27)</f>
        <v>30777.799999999996</v>
      </c>
    </row>
    <row r="30" spans="2:3" ht="15.75">
      <c r="B30" s="2" t="s">
        <v>26</v>
      </c>
      <c r="C30" s="32">
        <f>C19-C28</f>
        <v>-29829.909999999996</v>
      </c>
    </row>
    <row r="32" spans="2:3">
      <c r="B32" t="s">
        <v>37</v>
      </c>
      <c r="C32" s="7">
        <v>301</v>
      </c>
    </row>
    <row r="34" spans="2:3" ht="15.75">
      <c r="B34" s="8" t="s">
        <v>36</v>
      </c>
      <c r="C34" s="32">
        <f>C30/C32</f>
        <v>-99.102691029900313</v>
      </c>
    </row>
  </sheetData>
  <mergeCells count="1">
    <mergeCell ref="B3:C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B2:D27"/>
  <sheetViews>
    <sheetView topLeftCell="A4" workbookViewId="0">
      <selection activeCell="C27" sqref="C27"/>
    </sheetView>
  </sheetViews>
  <sheetFormatPr defaultRowHeight="15"/>
  <cols>
    <col min="2" max="2" width="54.5703125" customWidth="1"/>
    <col min="3" max="3" width="22.140625" customWidth="1"/>
  </cols>
  <sheetData>
    <row r="2" spans="2:4" ht="15.75" thickBot="1"/>
    <row r="3" spans="2:4" ht="19.5" thickBot="1">
      <c r="B3" s="53" t="s">
        <v>106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28">
        <v>0</v>
      </c>
    </row>
    <row r="8" spans="2:4">
      <c r="B8" t="s">
        <v>16</v>
      </c>
      <c r="C8" s="29">
        <v>0</v>
      </c>
    </row>
    <row r="9" spans="2:4">
      <c r="B9" t="s">
        <v>30</v>
      </c>
      <c r="C9" s="29">
        <v>0</v>
      </c>
    </row>
    <row r="10" spans="2:4">
      <c r="B10" t="s">
        <v>31</v>
      </c>
      <c r="C10" s="29">
        <v>0</v>
      </c>
      <c r="D10" t="s">
        <v>34</v>
      </c>
    </row>
    <row r="11" spans="2:4">
      <c r="C11" s="30"/>
    </row>
    <row r="12" spans="2:4">
      <c r="B12" s="2" t="s">
        <v>7</v>
      </c>
      <c r="C12" s="29">
        <v>0</v>
      </c>
    </row>
    <row r="13" spans="2:4">
      <c r="B13" t="str">
        <f>"Cash &amp; Cash Equivalents"</f>
        <v>Cash &amp; Cash Equivalents</v>
      </c>
      <c r="C13" s="28">
        <f>[28]SUMMARY!E8</f>
        <v>0.13968</v>
      </c>
    </row>
    <row r="14" spans="2:4">
      <c r="B14" t="s">
        <v>9</v>
      </c>
      <c r="C14" s="28">
        <v>0</v>
      </c>
    </row>
    <row r="15" spans="2:4" ht="15.75">
      <c r="B15" s="3"/>
      <c r="C15" s="31"/>
    </row>
    <row r="16" spans="2:4" ht="15.75">
      <c r="B16" s="9" t="s">
        <v>0</v>
      </c>
      <c r="C16" s="11">
        <f>SUM(C7:C14)</f>
        <v>0.13968</v>
      </c>
    </row>
    <row r="17" spans="2:3">
      <c r="B17" s="2"/>
      <c r="C17" s="6"/>
    </row>
    <row r="18" spans="2:3">
      <c r="B18" s="2" t="s">
        <v>10</v>
      </c>
      <c r="C18" s="6"/>
    </row>
    <row r="19" spans="2:3">
      <c r="B19" t="s">
        <v>32</v>
      </c>
      <c r="C19" s="7">
        <f>6937002/10^5</f>
        <v>69.370019999999997</v>
      </c>
    </row>
    <row r="20" spans="2:3">
      <c r="B20" t="s">
        <v>107</v>
      </c>
      <c r="C20" s="7">
        <f>11500/10^5</f>
        <v>0.115</v>
      </c>
    </row>
    <row r="21" spans="2:3" ht="15.75">
      <c r="B21" s="9" t="s">
        <v>2</v>
      </c>
      <c r="C21" s="11">
        <f>SUM(C19:C20)</f>
        <v>69.485019999999992</v>
      </c>
    </row>
    <row r="23" spans="2:3" ht="15.75">
      <c r="B23" s="2" t="s">
        <v>26</v>
      </c>
      <c r="C23" s="32">
        <f>C16-C21</f>
        <v>-69.345339999999993</v>
      </c>
    </row>
    <row r="25" spans="2:3">
      <c r="B25" t="s">
        <v>37</v>
      </c>
      <c r="C25" s="7">
        <f>(544167/100000)</f>
        <v>5.4416700000000002</v>
      </c>
    </row>
    <row r="27" spans="2:3" ht="15.75">
      <c r="B27" s="8" t="s">
        <v>36</v>
      </c>
      <c r="C27" s="32">
        <f>C23/C25</f>
        <v>-12.74339311277604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C27"/>
  <sheetViews>
    <sheetView topLeftCell="A4" workbookViewId="0">
      <selection activeCell="F28" sqref="F28"/>
    </sheetView>
  </sheetViews>
  <sheetFormatPr defaultRowHeight="15"/>
  <cols>
    <col min="2" max="2" width="43.7109375" customWidth="1"/>
    <col min="3" max="3" width="20.140625" customWidth="1"/>
  </cols>
  <sheetData>
    <row r="1" spans="2:3" ht="15.75" thickBot="1"/>
    <row r="2" spans="2:3" ht="19.5" thickBot="1">
      <c r="B2" s="53" t="s">
        <v>130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16"/>
    </row>
    <row r="6" spans="2:3">
      <c r="B6" t="s">
        <v>131</v>
      </c>
      <c r="C6" s="46">
        <f>[3]SUMMARY!E6</f>
        <v>5899.7300918580768</v>
      </c>
    </row>
    <row r="7" spans="2:3">
      <c r="B7" t="s">
        <v>132</v>
      </c>
      <c r="C7" s="17">
        <f>[3]SUMMARY!D7</f>
        <v>4827.7958800000006</v>
      </c>
    </row>
    <row r="8" spans="2:3">
      <c r="C8" s="17"/>
    </row>
    <row r="9" spans="2:3" ht="15.75" customHeight="1">
      <c r="B9" s="2" t="s">
        <v>7</v>
      </c>
      <c r="C9" s="17"/>
    </row>
    <row r="10" spans="2:3" ht="15.75" customHeight="1">
      <c r="B10" t="s">
        <v>133</v>
      </c>
      <c r="C10" s="17">
        <f>[3]SUMMARY!D8</f>
        <v>230.47467</v>
      </c>
    </row>
    <row r="11" spans="2:3">
      <c r="B11" t="s">
        <v>8</v>
      </c>
      <c r="C11" s="17">
        <f>[3]SUMMARY!E9</f>
        <v>5.1109099999999996</v>
      </c>
    </row>
    <row r="12" spans="2:3">
      <c r="B12" s="15" t="s">
        <v>0</v>
      </c>
      <c r="C12" s="16">
        <f>SUM(C6:C11)</f>
        <v>10963.111551858077</v>
      </c>
    </row>
    <row r="13" spans="2:3">
      <c r="B13" s="2"/>
      <c r="C13" s="17"/>
    </row>
    <row r="14" spans="2:3">
      <c r="B14" s="2" t="s">
        <v>10</v>
      </c>
      <c r="C14" s="17"/>
    </row>
    <row r="15" spans="2:3">
      <c r="B15" t="s">
        <v>134</v>
      </c>
      <c r="C15" s="17">
        <f>3080/10^5</f>
        <v>3.0800000000000001E-2</v>
      </c>
    </row>
    <row r="16" spans="2:3">
      <c r="B16" t="s">
        <v>135</v>
      </c>
      <c r="C16" s="17">
        <f>478954648/10^5</f>
        <v>4789.54648</v>
      </c>
    </row>
    <row r="17" spans="2:3">
      <c r="B17" t="s">
        <v>136</v>
      </c>
      <c r="C17" s="17">
        <f>601227970/10^5</f>
        <v>6012.2797</v>
      </c>
    </row>
    <row r="18" spans="2:3">
      <c r="B18" t="s">
        <v>137</v>
      </c>
      <c r="C18" s="17">
        <f>231031/10^5</f>
        <v>2.3103099999999999</v>
      </c>
    </row>
    <row r="19" spans="2:3">
      <c r="B19" t="s">
        <v>138</v>
      </c>
      <c r="C19" s="17">
        <f>7839407/10^5</f>
        <v>78.394069999999999</v>
      </c>
    </row>
    <row r="20" spans="2:3">
      <c r="B20" t="s">
        <v>139</v>
      </c>
      <c r="C20" s="17">
        <f>69142/10^5</f>
        <v>0.69142000000000003</v>
      </c>
    </row>
    <row r="21" spans="2:3">
      <c r="B21" s="15" t="s">
        <v>2</v>
      </c>
      <c r="C21" s="16">
        <f>SUM(C15:C20)</f>
        <v>10883.252780000001</v>
      </c>
    </row>
    <row r="23" spans="2:3" ht="15.75">
      <c r="B23" s="8" t="s">
        <v>29</v>
      </c>
      <c r="C23" s="32">
        <f>(C12-C21)</f>
        <v>79.85877185807658</v>
      </c>
    </row>
    <row r="24" spans="2:3">
      <c r="C24" s="1"/>
    </row>
    <row r="25" spans="2:3">
      <c r="B25" t="s">
        <v>37</v>
      </c>
      <c r="C25" s="7">
        <f>21233378/10^5</f>
        <v>212.33377999999999</v>
      </c>
    </row>
    <row r="27" spans="2:3" ht="15.75">
      <c r="B27" s="8" t="s">
        <v>36</v>
      </c>
      <c r="C27" s="32">
        <f>C23/C25</f>
        <v>0.37610017519622446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B2:C24"/>
  <sheetViews>
    <sheetView workbookViewId="0">
      <selection activeCell="C24" sqref="C24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109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'[29]Property, plant &amp; Equipment - I'!H26</f>
        <v>0.52612999999999999</v>
      </c>
    </row>
    <row r="8" spans="2:3">
      <c r="B8" t="s">
        <v>31</v>
      </c>
      <c r="C8" s="35">
        <f>'[29]ONCFA-II'!G7</f>
        <v>0</v>
      </c>
    </row>
    <row r="10" spans="2:3">
      <c r="B10" s="2" t="s">
        <v>7</v>
      </c>
    </row>
    <row r="11" spans="2:3">
      <c r="B11" t="s">
        <v>9</v>
      </c>
      <c r="C11" s="7">
        <f>'[29]CFA-III'!E7</f>
        <v>0</v>
      </c>
    </row>
    <row r="12" spans="2:3" ht="15.75">
      <c r="B12" s="3"/>
      <c r="C12" s="5"/>
    </row>
    <row r="13" spans="2:3" ht="15.75">
      <c r="B13" s="9" t="s">
        <v>0</v>
      </c>
      <c r="C13" s="10">
        <f>SUM(C7:C8,C11)</f>
        <v>0.52612999999999999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">
        <v>110</v>
      </c>
      <c r="C16" s="7">
        <f>49743/10^5</f>
        <v>0.49742999999999998</v>
      </c>
    </row>
    <row r="17" spans="2:3">
      <c r="B17" t="s">
        <v>107</v>
      </c>
      <c r="C17" s="7">
        <f>1500/10^5</f>
        <v>1.4999999999999999E-2</v>
      </c>
    </row>
    <row r="18" spans="2:3" ht="15.75">
      <c r="B18" s="9" t="s">
        <v>2</v>
      </c>
      <c r="C18" s="11">
        <f>SUM(C16:C17)</f>
        <v>0.51242999999999994</v>
      </c>
    </row>
    <row r="20" spans="2:3" ht="15.75">
      <c r="B20" s="2" t="s">
        <v>26</v>
      </c>
      <c r="C20" s="32">
        <f>C13-C18</f>
        <v>1.3700000000000045E-2</v>
      </c>
    </row>
    <row r="22" spans="2:3">
      <c r="B22" t="s">
        <v>37</v>
      </c>
      <c r="C22" s="7">
        <f>(12644/100000)</f>
        <v>0.12644</v>
      </c>
    </row>
    <row r="24" spans="2:3" ht="15.75">
      <c r="B24" s="8" t="s">
        <v>36</v>
      </c>
      <c r="C24" s="32">
        <f>C20/C22</f>
        <v>0.10835178740904813</v>
      </c>
    </row>
  </sheetData>
  <mergeCells count="1">
    <mergeCell ref="B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B2:C23"/>
  <sheetViews>
    <sheetView workbookViewId="0">
      <selection activeCell="C23" sqref="C23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112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'[30]Property, Plant &amp; Equiments-I'!E6</f>
        <v>0</v>
      </c>
    </row>
    <row r="8" spans="2:3">
      <c r="B8" t="s">
        <v>128</v>
      </c>
      <c r="C8" s="23">
        <f>'[30]DTA-II'!E7</f>
        <v>0</v>
      </c>
    </row>
    <row r="10" spans="2:3">
      <c r="B10" s="2" t="s">
        <v>7</v>
      </c>
    </row>
    <row r="11" spans="2:3">
      <c r="B11" t="str">
        <f>"Cash &amp; Cash Equivalents"</f>
        <v>Cash &amp; Cash Equivalents</v>
      </c>
      <c r="C11" s="7">
        <f>'[30]Cash &amp; Cash Equivalents-III'!E7</f>
        <v>0.11143</v>
      </c>
    </row>
    <row r="12" spans="2:3" ht="15.75">
      <c r="B12" s="3"/>
      <c r="C12" s="5"/>
    </row>
    <row r="13" spans="2:3" ht="15.75">
      <c r="B13" s="9" t="s">
        <v>0</v>
      </c>
      <c r="C13" s="10">
        <f>SUM(C7:C8,C11)</f>
        <v>0.11143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">
        <v>110</v>
      </c>
      <c r="C16" s="7">
        <f>5500/10^5</f>
        <v>5.5E-2</v>
      </c>
    </row>
    <row r="17" spans="2:3" ht="15.75">
      <c r="B17" s="9" t="s">
        <v>2</v>
      </c>
      <c r="C17" s="11">
        <f>SUM(C16:C16)</f>
        <v>5.5E-2</v>
      </c>
    </row>
    <row r="19" spans="2:3" ht="15.75">
      <c r="B19" s="2" t="s">
        <v>26</v>
      </c>
      <c r="C19" s="32">
        <f>C13-C17</f>
        <v>5.6430000000000001E-2</v>
      </c>
    </row>
    <row r="21" spans="2:3">
      <c r="B21" t="s">
        <v>37</v>
      </c>
      <c r="C21" s="7">
        <f>(10000/100000)</f>
        <v>0.1</v>
      </c>
    </row>
    <row r="23" spans="2:3" ht="15.75">
      <c r="B23" s="8" t="s">
        <v>36</v>
      </c>
      <c r="C23" s="32">
        <f>C19/C21</f>
        <v>0.56430000000000002</v>
      </c>
    </row>
  </sheetData>
  <mergeCells count="1">
    <mergeCell ref="B3:C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B2:C23"/>
  <sheetViews>
    <sheetView workbookViewId="0">
      <selection activeCell="C23" sqref="C23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113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'[31]Property, Plant &amp; Equiments-I'!E6</f>
        <v>0</v>
      </c>
    </row>
    <row r="8" spans="2:3">
      <c r="B8" t="s">
        <v>128</v>
      </c>
      <c r="C8" s="23">
        <f>'[31]DTA-II'!E7</f>
        <v>0</v>
      </c>
    </row>
    <row r="10" spans="2:3">
      <c r="B10" s="2" t="s">
        <v>7</v>
      </c>
    </row>
    <row r="11" spans="2:3">
      <c r="B11" t="str">
        <f>"Cash &amp; Cash Equivalents"</f>
        <v>Cash &amp; Cash Equivalents</v>
      </c>
      <c r="C11" s="7">
        <f>'[31]Cash &amp; Cash Equivalents-III'!E7</f>
        <v>0.45082</v>
      </c>
    </row>
    <row r="12" spans="2:3" ht="15.75">
      <c r="B12" s="3"/>
      <c r="C12" s="5"/>
    </row>
    <row r="13" spans="2:3" ht="15.75">
      <c r="B13" s="9" t="s">
        <v>0</v>
      </c>
      <c r="C13" s="10">
        <f>SUM(C7:C8,C11)</f>
        <v>0.45082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">
        <v>110</v>
      </c>
      <c r="C16" s="18">
        <f>5500/10^5</f>
        <v>5.5E-2</v>
      </c>
    </row>
    <row r="17" spans="2:3" ht="15.75">
      <c r="B17" s="9" t="s">
        <v>2</v>
      </c>
      <c r="C17" s="11">
        <f>SUM(C16:C16)</f>
        <v>5.5E-2</v>
      </c>
    </row>
    <row r="19" spans="2:3" ht="15.75">
      <c r="B19" s="2" t="s">
        <v>26</v>
      </c>
      <c r="C19" s="32">
        <f>C13-C17</f>
        <v>0.39582000000000001</v>
      </c>
    </row>
    <row r="21" spans="2:3">
      <c r="B21" t="s">
        <v>37</v>
      </c>
      <c r="C21" s="7">
        <f>(29777/100000)</f>
        <v>0.29776999999999998</v>
      </c>
    </row>
    <row r="23" spans="2:3" ht="15.75">
      <c r="B23" s="8" t="s">
        <v>36</v>
      </c>
      <c r="C23" s="32">
        <f>C19/C21</f>
        <v>1.3292809886825403</v>
      </c>
    </row>
  </sheetData>
  <mergeCells count="1">
    <mergeCell ref="B3:C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B2:C23"/>
  <sheetViews>
    <sheetView workbookViewId="0">
      <selection activeCell="C23" sqref="C23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115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'[32]Property, Plant &amp; Equiments - I'!D6</f>
        <v>0</v>
      </c>
    </row>
    <row r="8" spans="2:3">
      <c r="B8" t="s">
        <v>128</v>
      </c>
      <c r="C8" s="23">
        <f>'[32]DTA-II'!E7</f>
        <v>0</v>
      </c>
    </row>
    <row r="10" spans="2:3">
      <c r="B10" s="2" t="s">
        <v>7</v>
      </c>
    </row>
    <row r="11" spans="2:3">
      <c r="B11" t="str">
        <f>"Cash &amp; Cash Equivalents"</f>
        <v>Cash &amp; Cash Equivalents</v>
      </c>
      <c r="C11" s="7">
        <f>'[32]Cash &amp; Cash Equivalents-III'!E7</f>
        <v>0.14971999999999999</v>
      </c>
    </row>
    <row r="12" spans="2:3" ht="15.75">
      <c r="B12" s="3"/>
      <c r="C12" s="5"/>
    </row>
    <row r="13" spans="2:3" ht="15.75">
      <c r="B13" s="9" t="s">
        <v>0</v>
      </c>
      <c r="C13" s="10">
        <f>SUM(C7:C8,C11)</f>
        <v>0.14971999999999999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">
        <v>110</v>
      </c>
      <c r="C16" s="18">
        <f>5500/10^5</f>
        <v>5.5E-2</v>
      </c>
    </row>
    <row r="17" spans="2:3" ht="15.75">
      <c r="B17" s="9" t="s">
        <v>2</v>
      </c>
      <c r="C17" s="11">
        <f>SUM(C16:C16)</f>
        <v>5.5E-2</v>
      </c>
    </row>
    <row r="19" spans="2:3" ht="15.75">
      <c r="B19" s="2" t="s">
        <v>26</v>
      </c>
      <c r="C19" s="32">
        <f>C13-C17</f>
        <v>9.4719999999999999E-2</v>
      </c>
    </row>
    <row r="21" spans="2:3">
      <c r="B21" t="s">
        <v>37</v>
      </c>
      <c r="C21" s="7">
        <f>(163013/100000)</f>
        <v>1.6301300000000001</v>
      </c>
    </row>
    <row r="23" spans="2:3" ht="15.75">
      <c r="B23" s="8" t="s">
        <v>36</v>
      </c>
      <c r="C23" s="32">
        <f>C19/C21</f>
        <v>5.8105795243324147E-2</v>
      </c>
    </row>
  </sheetData>
  <mergeCells count="1">
    <mergeCell ref="B3:C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B2:D23"/>
  <sheetViews>
    <sheetView workbookViewId="0">
      <selection activeCell="C19" sqref="C19"/>
    </sheetView>
  </sheetViews>
  <sheetFormatPr defaultRowHeight="15"/>
  <cols>
    <col min="2" max="2" width="54.5703125" customWidth="1"/>
    <col min="3" max="3" width="43.140625" customWidth="1"/>
  </cols>
  <sheetData>
    <row r="2" spans="2:4" ht="15.75" thickBot="1"/>
    <row r="3" spans="2:4" ht="19.5" thickBot="1">
      <c r="B3" s="53" t="s">
        <v>117</v>
      </c>
      <c r="C3" s="54"/>
    </row>
    <row r="5" spans="2:4">
      <c r="B5" s="2" t="s">
        <v>15</v>
      </c>
      <c r="C5" s="19" t="s">
        <v>14</v>
      </c>
    </row>
    <row r="6" spans="2:4">
      <c r="B6" s="2" t="s">
        <v>6</v>
      </c>
      <c r="C6" s="7"/>
    </row>
    <row r="7" spans="2:4">
      <c r="B7" t="s">
        <v>27</v>
      </c>
      <c r="C7" s="7">
        <f>'[33]Property, Plant &amp; Equiments-I'!D6</f>
        <v>0</v>
      </c>
    </row>
    <row r="8" spans="2:4">
      <c r="B8" t="s">
        <v>128</v>
      </c>
      <c r="C8" s="23">
        <f>'[33]DTA-II'!E7</f>
        <v>0</v>
      </c>
    </row>
    <row r="9" spans="2:4">
      <c r="D9" t="s">
        <v>34</v>
      </c>
    </row>
    <row r="10" spans="2:4">
      <c r="B10" s="2" t="s">
        <v>7</v>
      </c>
    </row>
    <row r="11" spans="2:4">
      <c r="B11" t="str">
        <f>"Cash &amp; Cash Equivalents"</f>
        <v>Cash &amp; Cash Equivalents</v>
      </c>
      <c r="C11" s="7">
        <f>'[33]Cash &amp; Cash Equivalents-III'!E7</f>
        <v>0.15062999999999999</v>
      </c>
    </row>
    <row r="12" spans="2:4" ht="15.75">
      <c r="B12" s="3"/>
      <c r="C12" s="5"/>
    </row>
    <row r="13" spans="2:4" ht="15.75">
      <c r="B13" s="9" t="s">
        <v>0</v>
      </c>
      <c r="C13" s="10">
        <f>SUM(C7:C8,C11)</f>
        <v>0.15062999999999999</v>
      </c>
    </row>
    <row r="14" spans="2:4">
      <c r="B14" s="2"/>
      <c r="C14" s="6"/>
    </row>
    <row r="15" spans="2:4">
      <c r="B15" s="2" t="s">
        <v>10</v>
      </c>
      <c r="C15" s="6"/>
    </row>
    <row r="16" spans="2:4">
      <c r="B16" t="s">
        <v>110</v>
      </c>
      <c r="C16" s="18">
        <f>5500/10^5</f>
        <v>5.5E-2</v>
      </c>
    </row>
    <row r="17" spans="2:3" ht="15.75">
      <c r="B17" s="9" t="s">
        <v>2</v>
      </c>
      <c r="C17" s="11">
        <f>SUM(C16:C16)</f>
        <v>5.5E-2</v>
      </c>
    </row>
    <row r="19" spans="2:3" ht="15.75">
      <c r="B19" s="2" t="s">
        <v>26</v>
      </c>
      <c r="C19" s="32">
        <f>C13-C17</f>
        <v>9.5629999999999993E-2</v>
      </c>
    </row>
    <row r="21" spans="2:3">
      <c r="B21" t="s">
        <v>37</v>
      </c>
      <c r="C21" s="7">
        <f>(316953/100000)</f>
        <v>3.16953</v>
      </c>
    </row>
    <row r="23" spans="2:3" ht="15.75">
      <c r="B23" s="8" t="s">
        <v>36</v>
      </c>
      <c r="C23" s="32">
        <f>C19/C21</f>
        <v>3.0171665830580556E-2</v>
      </c>
    </row>
  </sheetData>
  <mergeCells count="1">
    <mergeCell ref="B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/>
  </sheetPr>
  <dimension ref="B2:C26"/>
  <sheetViews>
    <sheetView workbookViewId="0">
      <selection activeCell="C23" sqref="C23"/>
    </sheetView>
  </sheetViews>
  <sheetFormatPr defaultRowHeight="15"/>
  <cols>
    <col min="2" max="2" width="54.5703125" customWidth="1"/>
    <col min="3" max="3" width="22.140625" customWidth="1"/>
  </cols>
  <sheetData>
    <row r="2" spans="2:3" ht="15.75" thickBot="1"/>
    <row r="3" spans="2:3" ht="19.5" thickBot="1">
      <c r="B3" s="53" t="s">
        <v>118</v>
      </c>
      <c r="C3" s="54"/>
    </row>
    <row r="5" spans="2:3">
      <c r="B5" s="2" t="s">
        <v>15</v>
      </c>
      <c r="C5" s="19" t="s">
        <v>14</v>
      </c>
    </row>
    <row r="6" spans="2:3">
      <c r="B6" s="2" t="s">
        <v>6</v>
      </c>
      <c r="C6" s="7"/>
    </row>
    <row r="7" spans="2:3">
      <c r="B7" t="s">
        <v>27</v>
      </c>
      <c r="C7" s="7">
        <f>[34]SUMMARY!E7</f>
        <v>0</v>
      </c>
    </row>
    <row r="8" spans="2:3">
      <c r="B8" t="s">
        <v>124</v>
      </c>
      <c r="C8" s="23">
        <f>[34]SUMMARY!E8</f>
        <v>0</v>
      </c>
    </row>
    <row r="10" spans="2:3">
      <c r="B10" s="2" t="s">
        <v>7</v>
      </c>
    </row>
    <row r="11" spans="2:3">
      <c r="B11" t="str">
        <f>"Cash &amp; Cash Equivalents"</f>
        <v>Cash &amp; Cash Equivalents</v>
      </c>
      <c r="C11" s="7">
        <f>[34]SUMMARY!E9</f>
        <v>0.12169000000000001</v>
      </c>
    </row>
    <row r="12" spans="2:3" ht="15.75">
      <c r="B12" s="3"/>
      <c r="C12" s="5"/>
    </row>
    <row r="13" spans="2:3" ht="15.75">
      <c r="B13" s="9" t="s">
        <v>0</v>
      </c>
      <c r="C13" s="10">
        <f>SUM(C7:C12)</f>
        <v>0.12169000000000001</v>
      </c>
    </row>
    <row r="14" spans="2:3">
      <c r="B14" s="2"/>
      <c r="C14" s="6"/>
    </row>
    <row r="15" spans="2:3">
      <c r="B15" s="2" t="s">
        <v>10</v>
      </c>
      <c r="C15" s="6"/>
    </row>
    <row r="16" spans="2:3">
      <c r="B16" t="s">
        <v>110</v>
      </c>
      <c r="C16" s="18">
        <f>5500/10^5</f>
        <v>5.5E-2</v>
      </c>
    </row>
    <row r="17" spans="2:3" ht="15.75">
      <c r="B17" s="9" t="s">
        <v>2</v>
      </c>
      <c r="C17" s="11">
        <f>SUM(C16:C16)</f>
        <v>5.5E-2</v>
      </c>
    </row>
    <row r="19" spans="2:3" ht="15.75">
      <c r="B19" s="2" t="s">
        <v>26</v>
      </c>
      <c r="C19" s="32">
        <f>C13-C17</f>
        <v>6.6689999999999999E-2</v>
      </c>
    </row>
    <row r="21" spans="2:3">
      <c r="B21" t="s">
        <v>37</v>
      </c>
      <c r="C21" s="7">
        <f>(616847/100000)</f>
        <v>6.1684700000000001</v>
      </c>
    </row>
    <row r="23" spans="2:3" ht="15.75">
      <c r="B23" s="8" t="s">
        <v>36</v>
      </c>
      <c r="C23" s="32">
        <f>C19/C21</f>
        <v>1.0811432980949895E-2</v>
      </c>
    </row>
    <row r="24" spans="2:3">
      <c r="C24" s="7"/>
    </row>
    <row r="26" spans="2:3" ht="15.75">
      <c r="B26" s="8"/>
      <c r="C26" s="10"/>
    </row>
  </sheetData>
  <mergeCells count="1"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1:C21"/>
  <sheetViews>
    <sheetView workbookViewId="0">
      <selection activeCell="C17" sqref="C17"/>
    </sheetView>
  </sheetViews>
  <sheetFormatPr defaultRowHeight="15"/>
  <cols>
    <col min="2" max="2" width="52.140625" customWidth="1"/>
    <col min="3" max="3" width="20.85546875" customWidth="1"/>
  </cols>
  <sheetData>
    <row r="1" spans="2:3" ht="15.75" thickBot="1"/>
    <row r="2" spans="2:3" ht="19.5" thickBot="1">
      <c r="B2" s="55" t="s">
        <v>74</v>
      </c>
      <c r="C2" s="56"/>
    </row>
    <row r="4" spans="2:3">
      <c r="B4" s="2" t="s">
        <v>15</v>
      </c>
      <c r="C4" s="19" t="s">
        <v>14</v>
      </c>
    </row>
    <row r="5" spans="2:3">
      <c r="B5" s="2" t="s">
        <v>6</v>
      </c>
      <c r="C5" s="4"/>
    </row>
    <row r="6" spans="2:3">
      <c r="B6" t="s">
        <v>4</v>
      </c>
      <c r="C6" s="7">
        <f>[4]SUMMARY!E6</f>
        <v>0</v>
      </c>
    </row>
    <row r="7" spans="2:3">
      <c r="C7" s="4"/>
    </row>
    <row r="8" spans="2:3">
      <c r="B8" s="2" t="s">
        <v>7</v>
      </c>
      <c r="C8" s="4"/>
    </row>
    <row r="9" spans="2:3">
      <c r="B9" t="s">
        <v>8</v>
      </c>
      <c r="C9" s="7">
        <f>[4]SUMMARY!E7</f>
        <v>4.8935700000000004</v>
      </c>
    </row>
    <row r="10" spans="2:3" ht="15.75">
      <c r="B10" s="9" t="s">
        <v>0</v>
      </c>
      <c r="C10" s="10">
        <f>SUM(C6:C9)</f>
        <v>4.8935700000000004</v>
      </c>
    </row>
    <row r="11" spans="2:3">
      <c r="B11" s="2"/>
      <c r="C11" s="6"/>
    </row>
    <row r="12" spans="2:3">
      <c r="B12" s="2" t="s">
        <v>10</v>
      </c>
      <c r="C12" s="6"/>
    </row>
    <row r="13" spans="2:3">
      <c r="B13" t="s">
        <v>11</v>
      </c>
      <c r="C13" s="7">
        <f>14781775/10^5</f>
        <v>147.81774999999999</v>
      </c>
    </row>
    <row r="14" spans="2:3">
      <c r="B14" t="s">
        <v>70</v>
      </c>
      <c r="C14" s="7">
        <f>460400/10^5</f>
        <v>4.6040000000000001</v>
      </c>
    </row>
    <row r="15" spans="2:3">
      <c r="B15" s="15" t="s">
        <v>2</v>
      </c>
      <c r="C15" s="11">
        <f>SUM(C13:C14)</f>
        <v>152.42175</v>
      </c>
    </row>
    <row r="17" spans="2:3" ht="15.75">
      <c r="B17" s="2" t="s">
        <v>25</v>
      </c>
      <c r="C17" s="32">
        <f>C10-C15</f>
        <v>-147.52817999999999</v>
      </c>
    </row>
    <row r="19" spans="2:3">
      <c r="B19" t="s">
        <v>37</v>
      </c>
      <c r="C19" s="7">
        <f>(10000/100000)</f>
        <v>0.1</v>
      </c>
    </row>
    <row r="21" spans="2:3" ht="15.75">
      <c r="B21" s="8" t="s">
        <v>36</v>
      </c>
      <c r="C21" s="32">
        <f>C17/C19</f>
        <v>-1475.2817999999997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D26"/>
  <sheetViews>
    <sheetView topLeftCell="A4" workbookViewId="0">
      <selection activeCell="C26" sqref="C26"/>
    </sheetView>
  </sheetViews>
  <sheetFormatPr defaultRowHeight="15"/>
  <cols>
    <col min="2" max="2" width="57.5703125" customWidth="1"/>
    <col min="3" max="3" width="20.5703125" customWidth="1"/>
    <col min="4" max="4" width="20.42578125" customWidth="1"/>
  </cols>
  <sheetData>
    <row r="1" spans="2:4" ht="15.75" thickBot="1"/>
    <row r="2" spans="2:4" ht="22.5" customHeight="1" thickBot="1">
      <c r="B2" s="53" t="s">
        <v>64</v>
      </c>
      <c r="C2" s="54"/>
    </row>
    <row r="4" spans="2:4">
      <c r="B4" s="2" t="s">
        <v>15</v>
      </c>
      <c r="C4" s="2" t="s">
        <v>14</v>
      </c>
    </row>
    <row r="5" spans="2:4">
      <c r="B5" s="2" t="s">
        <v>6</v>
      </c>
      <c r="C5" s="16"/>
    </row>
    <row r="6" spans="2:4">
      <c r="B6" t="s">
        <v>57</v>
      </c>
      <c r="C6" s="17" t="str">
        <f>[5]SUMMARY!E7</f>
        <v xml:space="preserve"> - </v>
      </c>
      <c r="D6" s="24"/>
    </row>
    <row r="7" spans="2:4">
      <c r="B7" t="s">
        <v>39</v>
      </c>
      <c r="C7" s="17">
        <f>[5]SUMMARY!E8</f>
        <v>0</v>
      </c>
    </row>
    <row r="8" spans="2:4">
      <c r="B8" t="str">
        <f>" Other non-current assets"</f>
        <v xml:space="preserve"> Other non-current assets</v>
      </c>
      <c r="C8" s="17">
        <f>[5]SUMMARY!E9</f>
        <v>0</v>
      </c>
    </row>
    <row r="9" spans="2:4">
      <c r="C9" s="17"/>
    </row>
    <row r="10" spans="2:4">
      <c r="B10" s="2" t="s">
        <v>7</v>
      </c>
      <c r="C10" s="17"/>
    </row>
    <row r="11" spans="2:4">
      <c r="B11" t="s">
        <v>8</v>
      </c>
      <c r="C11" s="17">
        <f>[5]SUMMARY!E10</f>
        <v>6.9356299999999997</v>
      </c>
    </row>
    <row r="12" spans="2:4">
      <c r="B12" t="s">
        <v>9</v>
      </c>
      <c r="C12" s="17">
        <f>[5]SUMMARY!E11</f>
        <v>3354.3745950000002</v>
      </c>
    </row>
    <row r="13" spans="2:4" ht="21.75" customHeight="1">
      <c r="B13" s="9" t="s">
        <v>0</v>
      </c>
      <c r="C13" s="16">
        <f>SUM(C6:C12)</f>
        <v>3361.3102250000002</v>
      </c>
    </row>
    <row r="14" spans="2:4">
      <c r="B14" s="2"/>
      <c r="C14" s="17"/>
    </row>
    <row r="15" spans="2:4">
      <c r="B15" s="2" t="s">
        <v>10</v>
      </c>
      <c r="C15" s="17"/>
    </row>
    <row r="16" spans="2:4">
      <c r="B16" t="s">
        <v>11</v>
      </c>
      <c r="C16" s="17">
        <f>4805940249/10^5</f>
        <v>48059.40249</v>
      </c>
    </row>
    <row r="17" spans="2:3">
      <c r="B17" t="s">
        <v>1</v>
      </c>
      <c r="C17" s="17">
        <f>4880760/10^5</f>
        <v>48.807600000000001</v>
      </c>
    </row>
    <row r="18" spans="2:3">
      <c r="B18" t="s">
        <v>13</v>
      </c>
      <c r="C18" s="17">
        <v>0</v>
      </c>
    </row>
    <row r="19" spans="2:3">
      <c r="B19" t="s">
        <v>21</v>
      </c>
      <c r="C19" s="17">
        <f>13011712/10^5</f>
        <v>130.11712</v>
      </c>
    </row>
    <row r="20" spans="2:3" ht="20.25" customHeight="1">
      <c r="B20" s="15" t="s">
        <v>2</v>
      </c>
      <c r="C20" s="16">
        <f>SUM(C16:C19)</f>
        <v>48238.327210000003</v>
      </c>
    </row>
    <row r="22" spans="2:3" ht="15.75">
      <c r="B22" s="8" t="s">
        <v>25</v>
      </c>
      <c r="C22" s="32">
        <f>(C13-C20)</f>
        <v>-44877.016985000002</v>
      </c>
    </row>
    <row r="23" spans="2:3">
      <c r="C23" s="1"/>
    </row>
    <row r="24" spans="2:3">
      <c r="B24" t="s">
        <v>37</v>
      </c>
      <c r="C24" s="7">
        <f>60000/10^5</f>
        <v>0.6</v>
      </c>
    </row>
    <row r="26" spans="2:3" ht="15.75">
      <c r="B26" s="8" t="s">
        <v>36</v>
      </c>
      <c r="C26" s="32">
        <f>C22/C24</f>
        <v>-74795.028308333334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C33"/>
  <sheetViews>
    <sheetView topLeftCell="A13" workbookViewId="0">
      <selection activeCell="C29" sqref="C29"/>
    </sheetView>
  </sheetViews>
  <sheetFormatPr defaultRowHeight="15"/>
  <cols>
    <col min="2" max="2" width="61.28515625" customWidth="1"/>
    <col min="3" max="3" width="18.5703125" customWidth="1"/>
    <col min="4" max="4" width="11" customWidth="1"/>
  </cols>
  <sheetData>
    <row r="1" spans="2:3" ht="15.75" thickBot="1"/>
    <row r="2" spans="2:3" ht="18" thickBot="1">
      <c r="B2" s="57" t="s">
        <v>65</v>
      </c>
      <c r="C2" s="58"/>
    </row>
    <row r="4" spans="2:3">
      <c r="B4" s="2" t="s">
        <v>15</v>
      </c>
      <c r="C4" s="2" t="s">
        <v>14</v>
      </c>
    </row>
    <row r="5" spans="2:3">
      <c r="B5" s="2" t="s">
        <v>6</v>
      </c>
    </row>
    <row r="6" spans="2:3">
      <c r="B6" t="s">
        <v>3</v>
      </c>
    </row>
    <row r="7" spans="2:3">
      <c r="B7" t="s">
        <v>16</v>
      </c>
    </row>
    <row r="8" spans="2:3">
      <c r="B8" t="s">
        <v>17</v>
      </c>
      <c r="C8" s="7"/>
    </row>
    <row r="9" spans="2:3">
      <c r="B9" t="s">
        <v>5</v>
      </c>
      <c r="C9" s="33" t="str">
        <f>'[6]ONFCA-III'!G10</f>
        <v>NIL</v>
      </c>
    </row>
    <row r="10" spans="2:3">
      <c r="B10" t="s">
        <v>18</v>
      </c>
      <c r="C10" s="7">
        <f>'[6]ONCA-IV'!D7</f>
        <v>3502.3199999999997</v>
      </c>
    </row>
    <row r="11" spans="2:3">
      <c r="C11" s="7"/>
    </row>
    <row r="12" spans="2:3">
      <c r="B12" s="2" t="s">
        <v>7</v>
      </c>
      <c r="C12" s="7"/>
    </row>
    <row r="13" spans="2:3">
      <c r="B13" t="s">
        <v>8</v>
      </c>
      <c r="C13" s="7">
        <f>'[6]Cash &amp; Cash Equivalents- V'!E7</f>
        <v>7.32</v>
      </c>
    </row>
    <row r="14" spans="2:3">
      <c r="B14" t="s">
        <v>23</v>
      </c>
      <c r="C14" s="7">
        <f>'[6]ST L &amp; A-VI'!H11</f>
        <v>1712.1449999999998</v>
      </c>
    </row>
    <row r="15" spans="2:3">
      <c r="B15" t="s">
        <v>120</v>
      </c>
      <c r="C15" s="33" t="str">
        <f>'[6]OFCA- VIII'!G9</f>
        <v>NIL</v>
      </c>
    </row>
    <row r="16" spans="2:3">
      <c r="B16" t="s">
        <v>19</v>
      </c>
      <c r="C16" s="33" t="str">
        <f>'[6]OCA-VII'!D9</f>
        <v>NIL</v>
      </c>
    </row>
    <row r="17" spans="2:3" ht="24.75" customHeight="1">
      <c r="B17" s="15" t="s">
        <v>0</v>
      </c>
      <c r="C17" s="11">
        <f>SUM(C6:C16)</f>
        <v>5221.7849999999999</v>
      </c>
    </row>
    <row r="18" spans="2:3">
      <c r="B18" s="2"/>
      <c r="C18" s="6"/>
    </row>
    <row r="19" spans="2:3">
      <c r="B19" s="2" t="s">
        <v>10</v>
      </c>
      <c r="C19" s="6"/>
    </row>
    <row r="20" spans="2:3">
      <c r="B20" t="s">
        <v>66</v>
      </c>
      <c r="C20" s="7">
        <v>381.15</v>
      </c>
    </row>
    <row r="21" spans="2:3">
      <c r="B21" t="s">
        <v>20</v>
      </c>
      <c r="C21" s="7">
        <v>3.46</v>
      </c>
    </row>
    <row r="22" spans="2:3">
      <c r="B22" t="s">
        <v>67</v>
      </c>
      <c r="C22" s="7">
        <v>282.75</v>
      </c>
    </row>
    <row r="23" spans="2:3">
      <c r="B23" t="s">
        <v>1</v>
      </c>
      <c r="C23" s="7">
        <f>1.08+5.23</f>
        <v>6.3100000000000005</v>
      </c>
    </row>
    <row r="24" spans="2:3">
      <c r="B24" t="s">
        <v>13</v>
      </c>
      <c r="C24" s="7">
        <v>20217.05</v>
      </c>
    </row>
    <row r="25" spans="2:3">
      <c r="B25" t="s">
        <v>21</v>
      </c>
      <c r="C25" s="7">
        <v>1188.92</v>
      </c>
    </row>
    <row r="26" spans="2:3">
      <c r="B26" t="s">
        <v>20</v>
      </c>
      <c r="C26" s="7">
        <v>0.09</v>
      </c>
    </row>
    <row r="27" spans="2:3" ht="24" customHeight="1">
      <c r="B27" s="15" t="s">
        <v>24</v>
      </c>
      <c r="C27" s="11">
        <f>SUM(C20:C26)</f>
        <v>22079.73</v>
      </c>
    </row>
    <row r="28" spans="2:3">
      <c r="C28" s="1"/>
    </row>
    <row r="29" spans="2:3" ht="15.75">
      <c r="B29" s="8" t="s">
        <v>25</v>
      </c>
      <c r="C29" s="32">
        <f>C17-C27</f>
        <v>-16857.945</v>
      </c>
    </row>
    <row r="31" spans="2:3">
      <c r="B31" t="s">
        <v>37</v>
      </c>
      <c r="C31" s="7">
        <f>550600000/10^5</f>
        <v>5506</v>
      </c>
    </row>
    <row r="33" spans="2:3" ht="15.75">
      <c r="B33" s="8" t="s">
        <v>36</v>
      </c>
      <c r="C33" s="32">
        <f>C29/C31</f>
        <v>-3.0617408281874319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1:C34"/>
  <sheetViews>
    <sheetView workbookViewId="0">
      <selection activeCell="B24" sqref="B24"/>
    </sheetView>
  </sheetViews>
  <sheetFormatPr defaultRowHeight="15"/>
  <cols>
    <col min="2" max="2" width="50.85546875" customWidth="1"/>
    <col min="3" max="3" width="18.5703125" customWidth="1"/>
    <col min="5" max="5" width="15.7109375" customWidth="1"/>
  </cols>
  <sheetData>
    <row r="1" spans="2:3" ht="15.75" thickBot="1"/>
    <row r="2" spans="2:3" ht="16.5" thickBot="1">
      <c r="B2" s="59" t="s">
        <v>75</v>
      </c>
      <c r="C2" s="60"/>
    </row>
    <row r="4" spans="2:3">
      <c r="B4" s="2" t="s">
        <v>15</v>
      </c>
      <c r="C4" s="2" t="s">
        <v>14</v>
      </c>
    </row>
    <row r="5" spans="2:3">
      <c r="B5" s="2" t="s">
        <v>6</v>
      </c>
      <c r="C5" s="4"/>
    </row>
    <row r="6" spans="2:3">
      <c r="B6" t="s">
        <v>4</v>
      </c>
      <c r="C6" s="7">
        <f>[7]SUMMARY!E6</f>
        <v>0</v>
      </c>
    </row>
    <row r="7" spans="2:3">
      <c r="B7" t="s">
        <v>16</v>
      </c>
      <c r="C7" s="7">
        <f>[7]SUMMARY!E7</f>
        <v>0</v>
      </c>
    </row>
    <row r="8" spans="2:3">
      <c r="B8" t="s">
        <v>38</v>
      </c>
      <c r="C8" s="7">
        <f>'[7]NCI-III'!I13</f>
        <v>0</v>
      </c>
    </row>
    <row r="9" spans="2:3">
      <c r="B9" t="s">
        <v>40</v>
      </c>
      <c r="C9" s="7">
        <f>'[7]LT L&amp;A-IV'!H8</f>
        <v>15.188750000000001</v>
      </c>
    </row>
    <row r="10" spans="2:3">
      <c r="B10" t="s">
        <v>18</v>
      </c>
      <c r="C10" s="7">
        <f>'[7]ONCA-V'!D10</f>
        <v>255.18766499999998</v>
      </c>
    </row>
    <row r="11" spans="2:3">
      <c r="C11" s="4"/>
    </row>
    <row r="12" spans="2:3">
      <c r="B12" s="2" t="s">
        <v>7</v>
      </c>
      <c r="C12" s="4"/>
    </row>
    <row r="13" spans="2:3">
      <c r="B13" t="s">
        <v>8</v>
      </c>
      <c r="C13" s="7">
        <f>'[7]Cash &amp; Cash Equivalents- VI'!E7</f>
        <v>37.921579999999999</v>
      </c>
    </row>
    <row r="14" spans="2:3" ht="19.5" customHeight="1">
      <c r="B14" s="9" t="s">
        <v>0</v>
      </c>
      <c r="C14" s="10">
        <f>SUM(C6:C13)</f>
        <v>308.29799500000001</v>
      </c>
    </row>
    <row r="15" spans="2:3">
      <c r="B15" s="2"/>
      <c r="C15" s="6"/>
    </row>
    <row r="16" spans="2:3">
      <c r="B16" s="2" t="s">
        <v>10</v>
      </c>
      <c r="C16" s="6"/>
    </row>
    <row r="17" spans="2:3">
      <c r="B17" t="s">
        <v>11</v>
      </c>
      <c r="C17" s="23">
        <f>308899525/10^5</f>
        <v>3088.9952499999999</v>
      </c>
    </row>
    <row r="18" spans="2:3">
      <c r="B18" t="s">
        <v>69</v>
      </c>
      <c r="C18" s="23">
        <f>18000/10^5</f>
        <v>0.18</v>
      </c>
    </row>
    <row r="19" spans="2:3">
      <c r="B19" t="s">
        <v>68</v>
      </c>
      <c r="C19" s="23">
        <f>10756755/10^5</f>
        <v>107.56755</v>
      </c>
    </row>
    <row r="20" spans="2:3" ht="15.75">
      <c r="B20" s="9" t="s">
        <v>2</v>
      </c>
      <c r="C20" s="11">
        <f>SUM(C17:C19)</f>
        <v>3196.7428</v>
      </c>
    </row>
    <row r="22" spans="2:3" ht="15.75">
      <c r="B22" s="8" t="s">
        <v>25</v>
      </c>
      <c r="C22" s="32">
        <f>C14-C20</f>
        <v>-2888.4448050000001</v>
      </c>
    </row>
    <row r="24" spans="2:3">
      <c r="B24" t="s">
        <v>37</v>
      </c>
      <c r="C24" s="7">
        <f>(1008333/100000)</f>
        <v>10.08333</v>
      </c>
    </row>
    <row r="26" spans="2:3" ht="15.75">
      <c r="B26" s="8" t="s">
        <v>36</v>
      </c>
      <c r="C26" s="32">
        <f>C22/C24</f>
        <v>-286.4574307297292</v>
      </c>
    </row>
    <row r="34" spans="3:3">
      <c r="C34">
        <v>100000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1:C21"/>
  <sheetViews>
    <sheetView workbookViewId="0">
      <selection activeCell="C21" sqref="C21"/>
    </sheetView>
  </sheetViews>
  <sheetFormatPr defaultRowHeight="15"/>
  <cols>
    <col min="2" max="2" width="48.85546875" customWidth="1"/>
    <col min="3" max="3" width="18.5703125" customWidth="1"/>
    <col min="4" max="5" width="11.85546875" customWidth="1"/>
  </cols>
  <sheetData>
    <row r="1" spans="2:3" ht="15.75" thickBot="1"/>
    <row r="2" spans="2:3" ht="19.5" thickBot="1">
      <c r="B2" s="55" t="s">
        <v>73</v>
      </c>
      <c r="C2" s="56"/>
    </row>
    <row r="4" spans="2:3">
      <c r="B4" s="2" t="s">
        <v>15</v>
      </c>
      <c r="C4" s="19" t="s">
        <v>14</v>
      </c>
    </row>
    <row r="5" spans="2:3">
      <c r="B5" s="2" t="s">
        <v>6</v>
      </c>
      <c r="C5" s="4"/>
    </row>
    <row r="6" spans="2:3">
      <c r="B6" t="s">
        <v>4</v>
      </c>
      <c r="C6" s="7">
        <v>0</v>
      </c>
    </row>
    <row r="7" spans="2:3">
      <c r="C7" s="4"/>
    </row>
    <row r="8" spans="2:3">
      <c r="B8" s="2" t="s">
        <v>7</v>
      </c>
      <c r="C8" s="4"/>
    </row>
    <row r="9" spans="2:3">
      <c r="B9" t="s">
        <v>8</v>
      </c>
      <c r="C9" s="7">
        <v>2.44021</v>
      </c>
    </row>
    <row r="10" spans="2:3">
      <c r="B10" s="15" t="s">
        <v>0</v>
      </c>
      <c r="C10" s="10">
        <v>2.44021</v>
      </c>
    </row>
    <row r="11" spans="2:3">
      <c r="B11" s="2"/>
      <c r="C11" s="6"/>
    </row>
    <row r="12" spans="2:3">
      <c r="B12" s="2" t="s">
        <v>10</v>
      </c>
      <c r="C12" s="6"/>
    </row>
    <row r="13" spans="2:3">
      <c r="B13" t="s">
        <v>11</v>
      </c>
      <c r="C13" s="7">
        <v>211.20616000000001</v>
      </c>
    </row>
    <row r="14" spans="2:3">
      <c r="B14" t="s">
        <v>71</v>
      </c>
      <c r="C14" s="7">
        <v>13.7959</v>
      </c>
    </row>
    <row r="15" spans="2:3" ht="15.75">
      <c r="B15" s="9" t="s">
        <v>22</v>
      </c>
      <c r="C15" s="11">
        <v>225.00206</v>
      </c>
    </row>
    <row r="17" spans="2:3" ht="15.75">
      <c r="B17" s="2" t="s">
        <v>29</v>
      </c>
      <c r="C17" s="32">
        <v>-222.56184999999999</v>
      </c>
    </row>
    <row r="19" spans="2:3">
      <c r="B19" t="s">
        <v>37</v>
      </c>
      <c r="C19" s="7">
        <v>0.1</v>
      </c>
    </row>
    <row r="21" spans="2:3" ht="15.75">
      <c r="B21" s="8" t="s">
        <v>36</v>
      </c>
      <c r="C21" s="32">
        <v>-2225.6184999999996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1:C23"/>
  <sheetViews>
    <sheetView workbookViewId="0">
      <selection activeCell="D25" sqref="D25"/>
    </sheetView>
  </sheetViews>
  <sheetFormatPr defaultRowHeight="15"/>
  <cols>
    <col min="2" max="2" width="44.42578125" customWidth="1"/>
    <col min="3" max="3" width="18.5703125" customWidth="1"/>
    <col min="4" max="5" width="14" customWidth="1"/>
  </cols>
  <sheetData>
    <row r="1" spans="2:3" ht="15.75" thickBot="1"/>
    <row r="2" spans="2:3" ht="24.75" customHeight="1" thickBot="1">
      <c r="B2" s="53" t="s">
        <v>129</v>
      </c>
      <c r="C2" s="54"/>
    </row>
    <row r="4" spans="2:3">
      <c r="B4" s="2" t="s">
        <v>15</v>
      </c>
      <c r="C4" s="19" t="s">
        <v>14</v>
      </c>
    </row>
    <row r="5" spans="2:3">
      <c r="B5" s="2" t="s">
        <v>6</v>
      </c>
      <c r="C5" s="4"/>
    </row>
    <row r="6" spans="2:3">
      <c r="B6" t="s">
        <v>4</v>
      </c>
      <c r="C6" s="7">
        <f>'[8]Property, Plant &amp; Equipment-I'!F8</f>
        <v>0</v>
      </c>
    </row>
    <row r="7" spans="2:3">
      <c r="C7" s="4"/>
    </row>
    <row r="8" spans="2:3">
      <c r="B8" s="2" t="s">
        <v>7</v>
      </c>
      <c r="C8" s="4"/>
    </row>
    <row r="9" spans="2:3">
      <c r="B9" t="s">
        <v>8</v>
      </c>
      <c r="C9" s="7">
        <f>'[8]Cash &amp; Cash Equivalents- II'!F7</f>
        <v>3.09918</v>
      </c>
    </row>
    <row r="10" spans="2:3">
      <c r="B10" t="s">
        <v>19</v>
      </c>
      <c r="C10" s="7">
        <f>[8]SUMMARY!E8</f>
        <v>0</v>
      </c>
    </row>
    <row r="11" spans="2:3">
      <c r="B11" s="15" t="s">
        <v>0</v>
      </c>
      <c r="C11" s="10">
        <f>SUM(C6:C10)</f>
        <v>3.09918</v>
      </c>
    </row>
    <row r="12" spans="2:3">
      <c r="B12" s="2"/>
      <c r="C12" s="6"/>
    </row>
    <row r="13" spans="2:3">
      <c r="B13" s="2" t="s">
        <v>10</v>
      </c>
      <c r="C13" s="6"/>
    </row>
    <row r="14" spans="2:3">
      <c r="B14" t="s">
        <v>11</v>
      </c>
      <c r="C14" s="7">
        <f>20966551/10^5</f>
        <v>209.66551000000001</v>
      </c>
    </row>
    <row r="15" spans="2:3">
      <c r="B15" t="s">
        <v>72</v>
      </c>
      <c r="C15" s="7">
        <f>65710/10^5</f>
        <v>0.65710000000000002</v>
      </c>
    </row>
    <row r="16" spans="2:3">
      <c r="B16" t="s">
        <v>1</v>
      </c>
      <c r="C16" s="7">
        <f>(11000/100000)</f>
        <v>0.11</v>
      </c>
    </row>
    <row r="17" spans="2:3">
      <c r="B17" s="15" t="s">
        <v>24</v>
      </c>
      <c r="C17" s="11">
        <f>SUM(C14:C16)</f>
        <v>210.43261000000004</v>
      </c>
    </row>
    <row r="19" spans="2:3" ht="15.75">
      <c r="B19" s="2" t="s">
        <v>29</v>
      </c>
      <c r="C19" s="32">
        <f>C11-C17</f>
        <v>-207.33343000000005</v>
      </c>
    </row>
    <row r="21" spans="2:3">
      <c r="B21" t="s">
        <v>37</v>
      </c>
      <c r="C21" s="7">
        <f>(50000/100000)</f>
        <v>0.5</v>
      </c>
    </row>
    <row r="23" spans="2:3" ht="15.75">
      <c r="B23" s="8" t="s">
        <v>36</v>
      </c>
      <c r="C23" s="32">
        <f>C19/C21</f>
        <v>-414.6668600000001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NAV Gross Block</vt:lpstr>
      <vt:lpstr>NAV Summary Sheet </vt:lpstr>
      <vt:lpstr>NSL Energy Ventures </vt:lpstr>
      <vt:lpstr>Pearl Infratech </vt:lpstr>
      <vt:lpstr>NSL NAGAPATNAM Power Ventures </vt:lpstr>
      <vt:lpstr>NSL Nagapatnam Power &amp; Infratec</vt:lpstr>
      <vt:lpstr>NSL Nagapatnam Infra Pvt Ltd</vt:lpstr>
      <vt:lpstr>Taurus Projects</vt:lpstr>
      <vt:lpstr>Excelsior Projects</vt:lpstr>
      <vt:lpstr>Souvenir Estates</vt:lpstr>
      <vt:lpstr>Westend Projects </vt:lpstr>
      <vt:lpstr>Ambient Infratech </vt:lpstr>
      <vt:lpstr>NSL Wind Power Sreepalwan</vt:lpstr>
      <vt:lpstr>NSL Orissa Pow</vt:lpstr>
      <vt:lpstr>NSL Virli</vt:lpstr>
      <vt:lpstr>NSL Real Estates</vt:lpstr>
      <vt:lpstr>NSL Satara Infratech</vt:lpstr>
      <vt:lpstr>Hardeol Renewable</vt:lpstr>
      <vt:lpstr>Anamudi Renewable</vt:lpstr>
      <vt:lpstr>Sailana Wind</vt:lpstr>
      <vt:lpstr>NSL Conventional Power </vt:lpstr>
      <vt:lpstr>Amboli Power Pvt. Ltd</vt:lpstr>
      <vt:lpstr>Badawada Wind Energy Pvt. Ltd</vt:lpstr>
      <vt:lpstr>Dhar Wind Enercn.Pvt. Ltd. </vt:lpstr>
      <vt:lpstr>Alot Wind Enermr Pvt. Ltd.</vt:lpstr>
      <vt:lpstr>Shahuwadi Wind Energy Pvt. Ltd.</vt:lpstr>
      <vt:lpstr>NSL Orissa Power Company</vt:lpstr>
      <vt:lpstr>Tangnu Romai Power Generation</vt:lpstr>
      <vt:lpstr>NSL Power &amp; Infratech Ltd.</vt:lpstr>
      <vt:lpstr>Orbit Wind Energy Pvt. Ltd.</vt:lpstr>
      <vt:lpstr>Wind Power Company (Chilarwadi)</vt:lpstr>
      <vt:lpstr>Wind Power Company Gubbi_Tumkur</vt:lpstr>
      <vt:lpstr>Wind Power Company (S-T)</vt:lpstr>
      <vt:lpstr>Wind Power Company (H-C) </vt:lpstr>
      <vt:lpstr>Celebrity Power Company Pvt.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0209</dc:creator>
  <cp:lastModifiedBy>Rachit</cp:lastModifiedBy>
  <dcterms:created xsi:type="dcterms:W3CDTF">2020-08-14T09:53:34Z</dcterms:created>
  <dcterms:modified xsi:type="dcterms:W3CDTF">2023-06-01T07:34:02Z</dcterms:modified>
</cp:coreProperties>
</file>