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In Progress Files\Anirban Roy\Jindal Steel\"/>
    </mc:Choice>
  </mc:AlternateContent>
  <bookViews>
    <workbookView xWindow="0" yWindow="0" windowWidth="3810" windowHeight="870" firstSheet="2" activeTab="3"/>
  </bookViews>
  <sheets>
    <sheet name="JSO Sheet" sheetId="1" r:id="rId1"/>
    <sheet name="Area as per deeds" sheetId="3" r:id="rId2"/>
    <sheet name="Unit wise area" sheetId="4" r:id="rId3"/>
    <sheet name="Valuation" sheetId="6" r:id="rId4"/>
    <sheet name="guideline &amp; allotment rates" sheetId="5" r:id="rId5"/>
    <sheet name="Angul Master Plan" sheetId="7" r:id="rId6"/>
    <sheet name="Guideline value for diff. vill." sheetId="8" r:id="rId7"/>
    <sheet name="Sheet2" sheetId="9" r:id="rId8"/>
  </sheets>
  <definedNames>
    <definedName name="_xlnm._FilterDatabase" localSheetId="0" hidden="1">'JSO Sheet'!$A$4:$J$29</definedName>
    <definedName name="_xlnm._FilterDatabase" localSheetId="3" hidden="1">Valuation!$E$5:$L$25</definedName>
    <definedName name="_xlnm.Print_Area" localSheetId="0">'JSO Sheet'!$A$2:$J$31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8" l="1"/>
  <c r="J6" i="8"/>
  <c r="J7" i="8"/>
  <c r="J8" i="8"/>
  <c r="J9" i="8"/>
  <c r="J10" i="8"/>
  <c r="J11" i="8"/>
  <c r="J5" i="8"/>
  <c r="K31" i="5"/>
  <c r="K31" i="7"/>
  <c r="L31" i="8"/>
  <c r="K31" i="6"/>
  <c r="K30" i="5"/>
  <c r="K30" i="7"/>
  <c r="L30" i="8"/>
  <c r="K30" i="6"/>
  <c r="K29" i="5"/>
  <c r="K29" i="7"/>
  <c r="L29" i="8"/>
  <c r="K29" i="6"/>
  <c r="I29" i="5"/>
  <c r="I29" i="7"/>
  <c r="I29" i="8"/>
  <c r="I29" i="6"/>
  <c r="L28" i="6"/>
  <c r="L27" i="6"/>
  <c r="N19" i="8" l="1"/>
  <c r="N18" i="8"/>
  <c r="N17" i="8"/>
  <c r="N16" i="8"/>
  <c r="N15" i="8"/>
  <c r="E17" i="8"/>
  <c r="L8" i="8"/>
  <c r="L6" i="8"/>
  <c r="L7" i="8"/>
  <c r="L12" i="8" s="1"/>
  <c r="L13" i="8" s="1"/>
  <c r="L9" i="8"/>
  <c r="L10" i="8"/>
  <c r="L11" i="8"/>
  <c r="L5" i="8"/>
  <c r="K12" i="8"/>
  <c r="K13" i="8" s="1"/>
  <c r="E18" i="8" s="1"/>
  <c r="K6" i="8"/>
  <c r="K7" i="8"/>
  <c r="K8" i="8"/>
  <c r="K9" i="8"/>
  <c r="K10" i="8"/>
  <c r="K11" i="8"/>
  <c r="K5" i="8"/>
  <c r="F6" i="8"/>
  <c r="H5" i="8"/>
  <c r="G11" i="8"/>
  <c r="G10" i="8"/>
  <c r="G9" i="8"/>
  <c r="G8" i="8"/>
  <c r="G7" i="8"/>
  <c r="G6" i="8"/>
  <c r="G5" i="8"/>
  <c r="G12" i="8" l="1"/>
  <c r="H11" i="8" s="1"/>
  <c r="I11" i="8" s="1"/>
  <c r="H8" i="8"/>
  <c r="I8" i="8" s="1"/>
  <c r="R23" i="6"/>
  <c r="R24" i="6" s="1"/>
  <c r="L26" i="6" s="1"/>
  <c r="P20" i="6"/>
  <c r="H9" i="8" l="1"/>
  <c r="I9" i="8" s="1"/>
  <c r="H6" i="8"/>
  <c r="I6" i="8" s="1"/>
  <c r="H10" i="8"/>
  <c r="I10" i="8" s="1"/>
  <c r="H7" i="8"/>
  <c r="I7" i="8" s="1"/>
  <c r="I31" i="4"/>
  <c r="L27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4"/>
  <c r="I6" i="6"/>
  <c r="I5" i="8" l="1"/>
  <c r="I12" i="8" s="1"/>
  <c r="H12" i="8"/>
  <c r="H57" i="4"/>
  <c r="H59" i="4" s="1"/>
  <c r="L6" i="6" l="1"/>
  <c r="I31" i="6"/>
  <c r="Q13" i="6"/>
  <c r="L24" i="6" l="1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I25" i="6"/>
  <c r="Q41" i="4"/>
  <c r="H25" i="6"/>
  <c r="G25" i="6"/>
  <c r="L25" i="6" l="1"/>
  <c r="I32" i="4"/>
  <c r="H32" i="4"/>
  <c r="R20" i="4"/>
  <c r="R38" i="4"/>
  <c r="R39" i="4"/>
  <c r="R40" i="4"/>
  <c r="R30" i="4"/>
  <c r="R31" i="4"/>
  <c r="R32" i="4"/>
  <c r="R33" i="4"/>
  <c r="R34" i="4"/>
  <c r="R35" i="4"/>
  <c r="R36" i="4"/>
  <c r="R37" i="4"/>
  <c r="R29" i="4"/>
  <c r="R27" i="4"/>
  <c r="R26" i="4"/>
  <c r="R21" i="4"/>
  <c r="R22" i="4"/>
  <c r="R23" i="4"/>
  <c r="R24" i="4"/>
  <c r="L34" i="3"/>
  <c r="L36" i="3" s="1"/>
  <c r="J34" i="3"/>
  <c r="K33" i="3"/>
  <c r="K32" i="3"/>
  <c r="K31" i="3"/>
  <c r="K30" i="3"/>
  <c r="K29" i="3"/>
  <c r="K28" i="3"/>
  <c r="K27" i="3"/>
  <c r="K26" i="3"/>
  <c r="L24" i="3"/>
  <c r="J24" i="3"/>
  <c r="K23" i="3"/>
  <c r="K22" i="3"/>
  <c r="K21" i="3"/>
  <c r="K19" i="3"/>
  <c r="K18" i="3"/>
  <c r="K17" i="3"/>
  <c r="K16" i="3"/>
  <c r="K15" i="3"/>
  <c r="K14" i="3"/>
  <c r="K13" i="3"/>
  <c r="K12" i="3"/>
  <c r="K11" i="3"/>
  <c r="K34" i="3" l="1"/>
  <c r="J36" i="3"/>
  <c r="R41" i="4"/>
  <c r="Q14" i="6"/>
  <c r="K24" i="3"/>
  <c r="K36" i="3" s="1"/>
  <c r="G29" i="1"/>
  <c r="E29" i="1"/>
  <c r="F28" i="1"/>
  <c r="F27" i="1"/>
  <c r="F26" i="1"/>
  <c r="F25" i="1"/>
  <c r="F24" i="1"/>
  <c r="F23" i="1"/>
  <c r="F22" i="1"/>
  <c r="F21" i="1"/>
  <c r="G19" i="1"/>
  <c r="E19" i="1"/>
  <c r="F18" i="1"/>
  <c r="F17" i="1"/>
  <c r="F16" i="1"/>
  <c r="F14" i="1"/>
  <c r="F13" i="1"/>
  <c r="F12" i="1"/>
  <c r="F11" i="1"/>
  <c r="F10" i="1"/>
  <c r="F9" i="1"/>
  <c r="F8" i="1"/>
  <c r="F7" i="1"/>
  <c r="F6" i="1"/>
  <c r="F29" i="1" l="1"/>
  <c r="E31" i="1"/>
  <c r="F19" i="1"/>
  <c r="G31" i="1"/>
  <c r="F31" i="1" l="1"/>
</calcChain>
</file>

<file path=xl/sharedStrings.xml><?xml version="1.0" encoding="utf-8"?>
<sst xmlns="http://schemas.openxmlformats.org/spreadsheetml/2006/main" count="287" uniqueCount="141">
  <si>
    <t>Details Deed wise - JSO Project</t>
  </si>
  <si>
    <t>(Area in acres)</t>
  </si>
  <si>
    <t>SL No</t>
  </si>
  <si>
    <t xml:space="preserve"> Deed No.</t>
  </si>
  <si>
    <t>Date</t>
  </si>
  <si>
    <t>Village</t>
  </si>
  <si>
    <t>Total Area Acquired</t>
  </si>
  <si>
    <t>Area remain 
with JSPL</t>
  </si>
  <si>
    <t>Area for
 JSO</t>
  </si>
  <si>
    <t>Total Lease Period</t>
  </si>
  <si>
    <t>Balance period sublease to JSO</t>
  </si>
  <si>
    <t>GOVT. LAND</t>
  </si>
  <si>
    <t>3622/GL</t>
  </si>
  <si>
    <t>14.08.2006</t>
  </si>
  <si>
    <t>Basudevpur</t>
  </si>
  <si>
    <t>Sankerjang Jungle</t>
  </si>
  <si>
    <t xml:space="preserve">Sankerjang </t>
  </si>
  <si>
    <t>3037/GL</t>
  </si>
  <si>
    <t>25.07.2007</t>
  </si>
  <si>
    <t>10011106680/GL</t>
  </si>
  <si>
    <t>18.10.2011</t>
  </si>
  <si>
    <t>3370/GL</t>
  </si>
  <si>
    <t>08.09.2008</t>
  </si>
  <si>
    <t>Ramadihi</t>
  </si>
  <si>
    <t>10011702483/GL</t>
  </si>
  <si>
    <t>/21.09.2017</t>
  </si>
  <si>
    <t>Panpur</t>
  </si>
  <si>
    <t>3624/GL</t>
  </si>
  <si>
    <t>Kaliakata</t>
  </si>
  <si>
    <t>4671/GL</t>
  </si>
  <si>
    <t>19.12.2008</t>
  </si>
  <si>
    <t>998/GL</t>
  </si>
  <si>
    <t>25.02.2009</t>
  </si>
  <si>
    <t>10011702485/GL</t>
  </si>
  <si>
    <t>21.09.2017</t>
  </si>
  <si>
    <t>Kaliakata Jungle</t>
  </si>
  <si>
    <t>TOTAL</t>
  </si>
  <si>
    <t>PRIVATE LAND</t>
  </si>
  <si>
    <t>2515/PL</t>
  </si>
  <si>
    <t>28.06.2008</t>
  </si>
  <si>
    <t>Sankerjang</t>
  </si>
  <si>
    <t>4488/PL</t>
  </si>
  <si>
    <t>08.12.2008</t>
  </si>
  <si>
    <t>3536/PL</t>
  </si>
  <si>
    <t>25.09.2008</t>
  </si>
  <si>
    <t>5448/PL</t>
  </si>
  <si>
    <t>29.12.2008</t>
  </si>
  <si>
    <t>3054/PL</t>
  </si>
  <si>
    <t>30.07.2007</t>
  </si>
  <si>
    <t xml:space="preserve">10011106679/PL </t>
  </si>
  <si>
    <t>18.10.11</t>
  </si>
  <si>
    <t>5740/PL</t>
  </si>
  <si>
    <t>17.12.2009</t>
  </si>
  <si>
    <t>GRAND TOTAL</t>
  </si>
  <si>
    <t>Sub Lease Deed (Duplicate)</t>
  </si>
  <si>
    <t>Remarks</t>
  </si>
  <si>
    <t>Area doesn't
 match</t>
  </si>
  <si>
    <t>confusion
 regarding land 
area</t>
  </si>
  <si>
    <t>extra 1.29 acre of land is situated in ramadihi village mentioned in deed</t>
  </si>
  <si>
    <t>Total Area Acquired
(in acre)</t>
  </si>
  <si>
    <t>Area remain 
with JSPL
(in acre)</t>
  </si>
  <si>
    <t>Area for
 JSO
(in acre)</t>
  </si>
  <si>
    <t>Total Lease Period
(in Years)</t>
  </si>
  <si>
    <t>Balance period sublease to JSO
(in Years)</t>
  </si>
  <si>
    <t>LAND AREA AS PER SUB-LEASE DEEDS OF M/s JINDAL STEEL ODISHA LIMITED, ANGUL, ODISHA</t>
  </si>
  <si>
    <t>SL.No.</t>
  </si>
  <si>
    <t>Plant Area Name</t>
  </si>
  <si>
    <t>Blast Furnace 2,3</t>
  </si>
  <si>
    <t>Sinter plant-2</t>
  </si>
  <si>
    <t>RMHS New</t>
  </si>
  <si>
    <t>SMS Conveyor &amp; FAFA</t>
  </si>
  <si>
    <t xml:space="preserve">Oxygen Plant </t>
  </si>
  <si>
    <t>SMS-2</t>
  </si>
  <si>
    <t>SMS Auxiliary</t>
  </si>
  <si>
    <t>Castet Utility</t>
  </si>
  <si>
    <t>HSM</t>
  </si>
  <si>
    <t>TSCR</t>
  </si>
  <si>
    <t>TSCR Utility</t>
  </si>
  <si>
    <t>Coke oven Auxiliaries</t>
  </si>
  <si>
    <t>MSDS-3</t>
  </si>
  <si>
    <t>Process Boiler</t>
  </si>
  <si>
    <t>DM Plant</t>
  </si>
  <si>
    <t>RWTP</t>
  </si>
  <si>
    <t>CRM Plant</t>
  </si>
  <si>
    <t>Conveyor to Balst  Furnace 2&amp;3</t>
  </si>
  <si>
    <t>Coke oven 5,6 &amp; Pellet plant 1,2</t>
  </si>
  <si>
    <t>PCI-1 &amp; Compressor Building</t>
  </si>
  <si>
    <t>Wagon Tippler and Conveyor</t>
  </si>
  <si>
    <t>LDP Extension New</t>
  </si>
  <si>
    <t>Area as per Site Survey
(in acre)</t>
  </si>
  <si>
    <t>unit</t>
  </si>
  <si>
    <t>Area (in Sq.m)</t>
  </si>
  <si>
    <t>Area (in Acre)</t>
  </si>
  <si>
    <t>Unable to measure</t>
  </si>
  <si>
    <t>Total</t>
  </si>
  <si>
    <t>Rate Considered
(per acre)</t>
  </si>
  <si>
    <t>Area as per cizra map (in acre)</t>
  </si>
  <si>
    <t>Distance from main gate(in km)</t>
  </si>
  <si>
    <t>Caster Utility</t>
  </si>
  <si>
    <t xml:space="preserve">Land Value </t>
  </si>
  <si>
    <t>Area Considered 
for valuation
(in acre)</t>
  </si>
  <si>
    <t>Area as per site plan/cizra map
(in acre)</t>
  </si>
  <si>
    <t>RV</t>
  </si>
  <si>
    <t>DSV</t>
  </si>
  <si>
    <t>Area as per Site Survey
(in acre)**</t>
  </si>
  <si>
    <t>Sub Lease Deed (Counter Copy)</t>
  </si>
  <si>
    <t>Sub-Lease Deed
(original)</t>
  </si>
  <si>
    <t>**</t>
  </si>
  <si>
    <t>Land area considered for valuation purpose</t>
  </si>
  <si>
    <t>acre</t>
  </si>
  <si>
    <t>value</t>
  </si>
  <si>
    <t>Village Name</t>
  </si>
  <si>
    <t>Kaliakata
Jungle</t>
  </si>
  <si>
    <t>Sankerjung</t>
  </si>
  <si>
    <t>Sankerjung Jungle</t>
  </si>
  <si>
    <t>Basudebpur</t>
  </si>
  <si>
    <t>Not available</t>
  </si>
  <si>
    <t>Sl.no.</t>
  </si>
  <si>
    <t>Rs 20-30 lakh/Acre</t>
  </si>
  <si>
    <t>Rs 88 lakh/Acre</t>
  </si>
  <si>
    <t>Weightage
Average</t>
  </si>
  <si>
    <t>Weight</t>
  </si>
  <si>
    <r>
      <t>Total Area
(</t>
    </r>
    <r>
      <rPr>
        <b/>
        <i/>
        <sz val="11"/>
        <color theme="0"/>
        <rFont val="Calibri"/>
        <family val="2"/>
        <scheme val="minor"/>
      </rPr>
      <t>in Acre</t>
    </r>
    <r>
      <rPr>
        <b/>
        <sz val="11"/>
        <color theme="0"/>
        <rFont val="Calibri"/>
        <family val="2"/>
        <scheme val="minor"/>
      </rPr>
      <t>)</t>
    </r>
  </si>
  <si>
    <t>As per Local 
Enquiries</t>
  </si>
  <si>
    <t>As per IDCO allotment 
Rate</t>
  </si>
  <si>
    <t>Land value as per IDCO NOC to mortgage to JSOL</t>
  </si>
  <si>
    <t>Circle Rates (Non-Agricultural)</t>
  </si>
  <si>
    <t>sankerjung</t>
  </si>
  <si>
    <t>panpur</t>
  </si>
  <si>
    <t>kaliakata</t>
  </si>
  <si>
    <t>ramadihi</t>
  </si>
  <si>
    <t>sankerjung jungle</t>
  </si>
  <si>
    <t>Additional rebate of Rs 2.5 lakh/acre is given considering not all land parcle is even and leveelled</t>
  </si>
  <si>
    <t>434.265 acres of land area considered</t>
  </si>
  <si>
    <t>***</t>
  </si>
  <si>
    <r>
      <t xml:space="preserve">Govt. Guideline Land Rate/Acre
</t>
    </r>
    <r>
      <rPr>
        <b/>
        <i/>
        <sz val="11"/>
        <color theme="0"/>
        <rFont val="Calibri"/>
        <family val="2"/>
        <scheme val="minor"/>
      </rPr>
      <t>(Agricultural)</t>
    </r>
  </si>
  <si>
    <r>
      <t xml:space="preserve">Govt. Guideline Land Rate/Acre
</t>
    </r>
    <r>
      <rPr>
        <b/>
        <i/>
        <sz val="11"/>
        <color theme="0"/>
        <rFont val="Calibri"/>
        <family val="2"/>
        <scheme val="minor"/>
      </rPr>
      <t>(Non-Agricultural)</t>
    </r>
  </si>
  <si>
    <t xml:space="preserve">Total </t>
  </si>
  <si>
    <t>fmd</t>
  </si>
  <si>
    <t>Round up</t>
  </si>
  <si>
    <t>Govt. Guideline 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</si>
</sst>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&quot;₹&quot;\ #,##0"/>
    <numFmt numFmtId="165" formatCode="&quot;₹&quot;\ #,##0.00"/>
    <numFmt numFmtId="166" formatCode="_ * #,##0.000_ ;_ * \-#,##0.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252">
    <xf numFmtId="0" fontId="0" fillId="0" borderId="0" xfId="0"/>
    <xf numFmtId="0" fontId="3" fillId="0" borderId="0" xfId="2" applyFont="1"/>
    <xf numFmtId="0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/>
    </xf>
    <xf numFmtId="0" fontId="3" fillId="0" borderId="6" xfId="2" applyFont="1" applyBorder="1"/>
    <xf numFmtId="0" fontId="3" fillId="0" borderId="1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2" fontId="4" fillId="0" borderId="13" xfId="2" applyNumberFormat="1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/>
    </xf>
    <xf numFmtId="0" fontId="3" fillId="0" borderId="9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/>
    </xf>
    <xf numFmtId="0" fontId="3" fillId="0" borderId="8" xfId="2" applyFont="1" applyBorder="1" applyAlignment="1">
      <alignment horizontal="center"/>
    </xf>
    <xf numFmtId="0" fontId="3" fillId="0" borderId="13" xfId="2" applyFont="1" applyBorder="1"/>
    <xf numFmtId="0" fontId="3" fillId="0" borderId="15" xfId="2" applyFont="1" applyBorder="1"/>
    <xf numFmtId="0" fontId="3" fillId="0" borderId="16" xfId="2" applyFont="1" applyBorder="1"/>
    <xf numFmtId="0" fontId="3" fillId="0" borderId="8" xfId="2" applyFont="1" applyBorder="1"/>
    <xf numFmtId="0" fontId="3" fillId="0" borderId="8" xfId="2" applyFont="1" applyBorder="1" applyAlignment="1">
      <alignment horizontal="left"/>
    </xf>
    <xf numFmtId="0" fontId="3" fillId="0" borderId="10" xfId="2" applyFont="1" applyBorder="1"/>
    <xf numFmtId="0" fontId="3" fillId="0" borderId="12" xfId="2" applyFont="1" applyBorder="1"/>
    <xf numFmtId="0" fontId="4" fillId="0" borderId="13" xfId="2" applyFont="1" applyBorder="1" applyAlignment="1">
      <alignment horizontal="center"/>
    </xf>
    <xf numFmtId="43" fontId="3" fillId="0" borderId="0" xfId="1" applyFont="1" applyFill="1"/>
    <xf numFmtId="43" fontId="4" fillId="0" borderId="0" xfId="1" applyFont="1" applyBorder="1" applyAlignment="1">
      <alignment horizontal="center" vertical="center"/>
    </xf>
    <xf numFmtId="43" fontId="3" fillId="0" borderId="0" xfId="1" applyFont="1" applyFill="1" applyAlignment="1"/>
    <xf numFmtId="43" fontId="4" fillId="0" borderId="4" xfId="1" applyFont="1" applyBorder="1" applyAlignment="1">
      <alignment horizontal="center"/>
    </xf>
    <xf numFmtId="43" fontId="4" fillId="0" borderId="4" xfId="1" applyFont="1" applyFill="1" applyBorder="1" applyAlignment="1">
      <alignment horizontal="center"/>
    </xf>
    <xf numFmtId="43" fontId="4" fillId="0" borderId="6" xfId="1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4" fillId="0" borderId="13" xfId="1" applyFont="1" applyBorder="1" applyAlignment="1">
      <alignment horizontal="center" vertical="center" wrapText="1"/>
    </xf>
    <xf numFmtId="43" fontId="4" fillId="0" borderId="13" xfId="1" applyFont="1" applyBorder="1" applyAlignment="1">
      <alignment horizontal="center" vertical="center"/>
    </xf>
    <xf numFmtId="43" fontId="4" fillId="0" borderId="13" xfId="1" applyFont="1" applyFill="1" applyBorder="1" applyAlignment="1">
      <alignment horizontal="center" vertical="center"/>
    </xf>
    <xf numFmtId="43" fontId="3" fillId="0" borderId="9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/>
    </xf>
    <xf numFmtId="43" fontId="3" fillId="0" borderId="9" xfId="1" applyFont="1" applyFill="1" applyBorder="1" applyAlignment="1">
      <alignment horizontal="center" vertical="center"/>
    </xf>
    <xf numFmtId="43" fontId="3" fillId="0" borderId="8" xfId="1" applyFont="1" applyBorder="1" applyAlignment="1"/>
    <xf numFmtId="43" fontId="3" fillId="0" borderId="8" xfId="1" applyFont="1" applyBorder="1" applyAlignment="1">
      <alignment horizontal="center"/>
    </xf>
    <xf numFmtId="43" fontId="3" fillId="0" borderId="8" xfId="1" applyFont="1" applyFill="1" applyBorder="1"/>
    <xf numFmtId="43" fontId="4" fillId="0" borderId="13" xfId="1" applyFont="1" applyBorder="1" applyAlignment="1">
      <alignment horizontal="center"/>
    </xf>
    <xf numFmtId="43" fontId="4" fillId="0" borderId="13" xfId="1" applyFont="1" applyFill="1" applyBorder="1" applyAlignment="1">
      <alignment horizontal="center"/>
    </xf>
    <xf numFmtId="43" fontId="3" fillId="0" borderId="0" xfId="1" applyFont="1"/>
    <xf numFmtId="43" fontId="3" fillId="0" borderId="0" xfId="1" applyFont="1" applyAlignment="1">
      <alignment horizontal="center"/>
    </xf>
    <xf numFmtId="43" fontId="3" fillId="0" borderId="0" xfId="1" applyFont="1" applyAlignment="1"/>
    <xf numFmtId="0" fontId="3" fillId="2" borderId="11" xfId="2" applyFont="1" applyFill="1" applyBorder="1" applyAlignment="1">
      <alignment horizontal="center" vertical="center"/>
    </xf>
    <xf numFmtId="43" fontId="3" fillId="2" borderId="7" xfId="1" applyFont="1" applyFill="1" applyBorder="1" applyAlignment="1">
      <alignment horizontal="center" vertical="center" wrapText="1"/>
    </xf>
    <xf numFmtId="43" fontId="3" fillId="2" borderId="7" xfId="1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 vertical="center"/>
    </xf>
    <xf numFmtId="0" fontId="3" fillId="3" borderId="5" xfId="2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 wrapText="1"/>
    </xf>
    <xf numFmtId="0" fontId="3" fillId="3" borderId="6" xfId="2" applyFont="1" applyFill="1" applyBorder="1" applyAlignment="1">
      <alignment horizontal="center" vertical="center" wrapText="1"/>
    </xf>
    <xf numFmtId="43" fontId="3" fillId="3" borderId="6" xfId="1" applyFont="1" applyFill="1" applyBorder="1" applyAlignment="1">
      <alignment horizontal="center" vertical="center" wrapText="1"/>
    </xf>
    <xf numFmtId="43" fontId="3" fillId="3" borderId="6" xfId="1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4" fillId="0" borderId="17" xfId="2" applyFont="1" applyBorder="1" applyAlignment="1">
      <alignment horizontal="center" vertical="center" wrapText="1"/>
    </xf>
    <xf numFmtId="0" fontId="3" fillId="3" borderId="17" xfId="2" applyFont="1" applyFill="1" applyBorder="1" applyAlignment="1">
      <alignment horizontal="center"/>
    </xf>
    <xf numFmtId="0" fontId="3" fillId="2" borderId="17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18" xfId="2" applyFont="1" applyFill="1" applyBorder="1" applyAlignment="1">
      <alignment horizontal="center"/>
    </xf>
    <xf numFmtId="0" fontId="3" fillId="3" borderId="6" xfId="2" applyFont="1" applyFill="1" applyBorder="1" applyAlignment="1">
      <alignment wrapText="1"/>
    </xf>
    <xf numFmtId="0" fontId="4" fillId="0" borderId="13" xfId="2" applyFont="1" applyBorder="1" applyAlignment="1">
      <alignment horizontal="center" vertical="center"/>
    </xf>
    <xf numFmtId="0" fontId="3" fillId="3" borderId="6" xfId="2" applyFont="1" applyFill="1" applyBorder="1" applyAlignment="1">
      <alignment horizontal="center"/>
    </xf>
    <xf numFmtId="0" fontId="3" fillId="3" borderId="17" xfId="2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6" xfId="2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3" fillId="3" borderId="6" xfId="2" applyFont="1" applyFill="1" applyBorder="1" applyAlignment="1">
      <alignment vertical="center" wrapText="1"/>
    </xf>
    <xf numFmtId="0" fontId="3" fillId="0" borderId="0" xfId="2" applyFont="1" applyAlignment="1">
      <alignment vertical="center"/>
    </xf>
    <xf numFmtId="0" fontId="4" fillId="0" borderId="0" xfId="2" applyFont="1" applyAlignment="1">
      <alignment horizontal="center"/>
    </xf>
    <xf numFmtId="0" fontId="7" fillId="0" borderId="13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7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 vertical="center" wrapText="1"/>
    </xf>
    <xf numFmtId="43" fontId="3" fillId="0" borderId="0" xfId="1" applyFont="1" applyFill="1" applyAlignment="1">
      <alignment horizontal="center"/>
    </xf>
    <xf numFmtId="43" fontId="3" fillId="0" borderId="4" xfId="1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43" fontId="7" fillId="0" borderId="6" xfId="1" applyFont="1" applyBorder="1" applyAlignment="1">
      <alignment horizontal="center"/>
    </xf>
    <xf numFmtId="43" fontId="7" fillId="0" borderId="6" xfId="1" applyFont="1" applyFill="1" applyBorder="1" applyAlignment="1">
      <alignment horizontal="center"/>
    </xf>
    <xf numFmtId="0" fontId="3" fillId="0" borderId="17" xfId="2" applyFont="1" applyBorder="1" applyAlignment="1">
      <alignment horizontal="center"/>
    </xf>
    <xf numFmtId="2" fontId="3" fillId="3" borderId="6" xfId="2" applyNumberFormat="1" applyFont="1" applyFill="1" applyBorder="1" applyAlignment="1">
      <alignment horizontal="center" vertical="center" wrapText="1"/>
    </xf>
    <xf numFmtId="2" fontId="3" fillId="2" borderId="6" xfId="2" applyNumberFormat="1" applyFont="1" applyFill="1" applyBorder="1" applyAlignment="1">
      <alignment horizontal="center" vertical="center" wrapText="1"/>
    </xf>
    <xf numFmtId="2" fontId="3" fillId="2" borderId="7" xfId="2" applyNumberFormat="1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/>
    </xf>
    <xf numFmtId="2" fontId="3" fillId="0" borderId="9" xfId="2" applyNumberFormat="1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/>
    </xf>
    <xf numFmtId="0" fontId="3" fillId="0" borderId="21" xfId="2" applyFont="1" applyBorder="1" applyAlignment="1">
      <alignment horizontal="center"/>
    </xf>
    <xf numFmtId="0" fontId="3" fillId="0" borderId="6" xfId="2" applyFont="1" applyBorder="1" applyAlignment="1">
      <alignment horizontal="center" vertical="center" wrapText="1"/>
    </xf>
    <xf numFmtId="2" fontId="4" fillId="0" borderId="6" xfId="2" applyNumberFormat="1" applyFont="1" applyBorder="1" applyAlignment="1">
      <alignment horizontal="center" vertical="center" wrapText="1"/>
    </xf>
    <xf numFmtId="43" fontId="4" fillId="0" borderId="6" xfId="1" applyFont="1" applyBorder="1" applyAlignment="1">
      <alignment horizontal="center" vertical="center"/>
    </xf>
    <xf numFmtId="43" fontId="4" fillId="0" borderId="6" xfId="1" applyFont="1" applyFill="1" applyBorder="1" applyAlignment="1">
      <alignment horizontal="center" vertical="center"/>
    </xf>
    <xf numFmtId="2" fontId="3" fillId="0" borderId="6" xfId="2" applyNumberFormat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/>
    </xf>
    <xf numFmtId="43" fontId="3" fillId="0" borderId="6" xfId="1" applyFont="1" applyFill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43" fontId="3" fillId="0" borderId="6" xfId="1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43" fontId="4" fillId="4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43" fontId="0" fillId="0" borderId="0" xfId="1" applyFont="1"/>
    <xf numFmtId="0" fontId="9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43" fontId="0" fillId="0" borderId="6" xfId="1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43" fontId="8" fillId="0" borderId="6" xfId="0" applyNumberFormat="1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/>
    <xf numFmtId="43" fontId="8" fillId="0" borderId="0" xfId="1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6" xfId="1" applyNumberFormat="1" applyFont="1" applyBorder="1" applyAlignment="1">
      <alignment horizontal="center" vertical="center"/>
    </xf>
    <xf numFmtId="2" fontId="0" fillId="0" borderId="6" xfId="1" applyNumberFormat="1" applyFont="1" applyBorder="1" applyAlignment="1">
      <alignment horizontal="center" vertical="center"/>
    </xf>
    <xf numFmtId="2" fontId="0" fillId="0" borderId="6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right" vertical="center"/>
    </xf>
    <xf numFmtId="164" fontId="0" fillId="0" borderId="6" xfId="1" applyNumberFormat="1" applyFont="1" applyBorder="1" applyAlignment="1">
      <alignment horizontal="right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left" vertical="center" wrapText="1"/>
    </xf>
    <xf numFmtId="0" fontId="10" fillId="6" borderId="6" xfId="0" applyFont="1" applyFill="1" applyBorder="1" applyAlignment="1">
      <alignment horizontal="center" vertical="center" wrapText="1"/>
    </xf>
    <xf numFmtId="164" fontId="10" fillId="6" borderId="6" xfId="1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3" borderId="6" xfId="0" applyFill="1" applyBorder="1" applyAlignment="1">
      <alignment horizont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43" fontId="8" fillId="0" borderId="6" xfId="0" applyNumberFormat="1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43" fontId="7" fillId="0" borderId="6" xfId="1" applyFont="1" applyBorder="1" applyAlignment="1">
      <alignment horizontal="center" vertical="center"/>
    </xf>
    <xf numFmtId="43" fontId="7" fillId="0" borderId="6" xfId="1" applyFont="1" applyFill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166" fontId="4" fillId="0" borderId="6" xfId="1" applyNumberFormat="1" applyFont="1" applyFill="1" applyBorder="1" applyAlignment="1">
      <alignment horizontal="center" vertical="center"/>
    </xf>
    <xf numFmtId="0" fontId="4" fillId="4" borderId="5" xfId="2" applyFont="1" applyFill="1" applyBorder="1" applyAlignment="1">
      <alignment horizontal="center" vertical="center" wrapText="1"/>
    </xf>
    <xf numFmtId="0" fontId="4" fillId="4" borderId="27" xfId="2" applyFont="1" applyFill="1" applyBorder="1" applyAlignment="1">
      <alignment horizontal="center" vertical="center" wrapText="1"/>
    </xf>
    <xf numFmtId="0" fontId="3" fillId="0" borderId="27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/>
    </xf>
    <xf numFmtId="0" fontId="4" fillId="0" borderId="29" xfId="2" applyFont="1" applyBorder="1" applyAlignment="1">
      <alignment horizontal="center" vertical="center"/>
    </xf>
    <xf numFmtId="166" fontId="4" fillId="0" borderId="29" xfId="1" applyNumberFormat="1" applyFont="1" applyFill="1" applyBorder="1" applyAlignment="1">
      <alignment horizontal="center" vertical="center"/>
    </xf>
    <xf numFmtId="0" fontId="3" fillId="0" borderId="29" xfId="2" applyFont="1" applyBorder="1" applyAlignment="1">
      <alignment horizontal="center" vertical="center"/>
    </xf>
    <xf numFmtId="0" fontId="3" fillId="0" borderId="30" xfId="2" applyFont="1" applyBorder="1" applyAlignment="1">
      <alignment horizontal="center" vertical="center"/>
    </xf>
    <xf numFmtId="43" fontId="4" fillId="0" borderId="29" xfId="1" applyFont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3" fontId="1" fillId="0" borderId="6" xfId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8" xfId="0" applyBorder="1" applyAlignment="1">
      <alignment horizontal="center" wrapText="1"/>
    </xf>
    <xf numFmtId="2" fontId="8" fillId="0" borderId="6" xfId="0" applyNumberFormat="1" applyFont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 wrapText="1"/>
    </xf>
    <xf numFmtId="44" fontId="10" fillId="8" borderId="6" xfId="0" applyNumberFormat="1" applyFont="1" applyFill="1" applyBorder="1" applyAlignment="1">
      <alignment horizontal="center" vertical="center" wrapText="1"/>
    </xf>
    <xf numFmtId="44" fontId="0" fillId="0" borderId="0" xfId="0" applyNumberFormat="1"/>
    <xf numFmtId="43" fontId="10" fillId="8" borderId="6" xfId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2" fontId="8" fillId="0" borderId="6" xfId="1" applyNumberFormat="1" applyFont="1" applyBorder="1" applyAlignment="1">
      <alignment horizontal="center"/>
    </xf>
    <xf numFmtId="43" fontId="8" fillId="0" borderId="6" xfId="1" applyFont="1" applyBorder="1" applyAlignment="1">
      <alignment horizontal="center"/>
    </xf>
    <xf numFmtId="44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2" fontId="0" fillId="0" borderId="6" xfId="3" applyNumberFormat="1" applyFont="1" applyBorder="1" applyAlignment="1">
      <alignment horizontal="right" vertical="center"/>
    </xf>
    <xf numFmtId="43" fontId="0" fillId="0" borderId="6" xfId="1" applyFont="1" applyBorder="1" applyAlignment="1">
      <alignment horizontal="right" vertical="center"/>
    </xf>
    <xf numFmtId="43" fontId="0" fillId="0" borderId="0" xfId="0" applyNumberFormat="1"/>
    <xf numFmtId="0" fontId="10" fillId="8" borderId="0" xfId="0" applyFont="1" applyFill="1" applyBorder="1" applyAlignment="1">
      <alignment horizontal="center" vertical="center" wrapText="1"/>
    </xf>
    <xf numFmtId="43" fontId="0" fillId="0" borderId="0" xfId="1" applyFont="1" applyBorder="1" applyAlignment="1">
      <alignment horizontal="right" vertical="center"/>
    </xf>
    <xf numFmtId="43" fontId="8" fillId="0" borderId="0" xfId="1" applyFont="1" applyBorder="1" applyAlignment="1">
      <alignment horizontal="center"/>
    </xf>
    <xf numFmtId="44" fontId="0" fillId="0" borderId="0" xfId="0" applyNumberFormat="1" applyAlignment="1">
      <alignment horizontal="right" vertical="center"/>
    </xf>
    <xf numFmtId="0" fontId="5" fillId="0" borderId="1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6" fillId="0" borderId="5" xfId="2" applyFont="1" applyBorder="1" applyAlignment="1">
      <alignment horizontal="center" wrapText="1"/>
    </xf>
    <xf numFmtId="0" fontId="6" fillId="0" borderId="6" xfId="2" applyFont="1" applyBorder="1" applyAlignment="1">
      <alignment horizontal="center" wrapText="1"/>
    </xf>
    <xf numFmtId="0" fontId="3" fillId="3" borderId="7" xfId="2" applyFont="1" applyFill="1" applyBorder="1" applyAlignment="1">
      <alignment horizontal="center" vertical="center"/>
    </xf>
    <xf numFmtId="0" fontId="3" fillId="3" borderId="8" xfId="2" applyFont="1" applyFill="1" applyBorder="1" applyAlignment="1">
      <alignment horizontal="center" vertical="center"/>
    </xf>
    <xf numFmtId="0" fontId="3" fillId="3" borderId="9" xfId="2" applyFont="1" applyFill="1" applyBorder="1" applyAlignment="1">
      <alignment horizontal="center" vertical="center"/>
    </xf>
    <xf numFmtId="0" fontId="3" fillId="3" borderId="17" xfId="2" applyFont="1" applyFill="1" applyBorder="1" applyAlignment="1">
      <alignment horizontal="center" vertical="center"/>
    </xf>
    <xf numFmtId="0" fontId="3" fillId="3" borderId="6" xfId="2" applyFont="1" applyFill="1" applyBorder="1" applyAlignment="1">
      <alignment wrapText="1"/>
    </xf>
    <xf numFmtId="0" fontId="3" fillId="3" borderId="6" xfId="2" applyFont="1" applyFill="1" applyBorder="1"/>
    <xf numFmtId="0" fontId="6" fillId="0" borderId="14" xfId="2" applyFont="1" applyBorder="1" applyAlignment="1">
      <alignment horizontal="center" wrapText="1"/>
    </xf>
    <xf numFmtId="0" fontId="6" fillId="0" borderId="9" xfId="2" applyFont="1" applyBorder="1" applyAlignment="1">
      <alignment horizontal="center" wrapText="1"/>
    </xf>
    <xf numFmtId="0" fontId="3" fillId="2" borderId="7" xfId="2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1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18" xfId="2" applyFont="1" applyFill="1" applyBorder="1" applyAlignment="1">
      <alignment horizontal="center" vertical="center"/>
    </xf>
    <xf numFmtId="0" fontId="3" fillId="2" borderId="19" xfId="2" applyFont="1" applyFill="1" applyBorder="1" applyAlignment="1">
      <alignment horizontal="center" vertical="center"/>
    </xf>
    <xf numFmtId="0" fontId="3" fillId="2" borderId="20" xfId="2" applyFont="1" applyFill="1" applyBorder="1" applyAlignment="1">
      <alignment horizontal="center" vertical="center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/>
    </xf>
    <xf numFmtId="0" fontId="3" fillId="0" borderId="27" xfId="2" applyFont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2" fontId="8" fillId="0" borderId="6" xfId="0" applyNumberFormat="1" applyFont="1" applyFill="1" applyBorder="1" applyAlignment="1">
      <alignment horizontal="center" vertical="center"/>
    </xf>
    <xf numFmtId="43" fontId="8" fillId="0" borderId="6" xfId="0" applyNumberFormat="1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right" vertical="center"/>
    </xf>
    <xf numFmtId="0" fontId="8" fillId="0" borderId="17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9" borderId="6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164" fontId="8" fillId="9" borderId="6" xfId="1" applyNumberFormat="1" applyFont="1" applyFill="1" applyBorder="1" applyAlignment="1">
      <alignment horizontal="right" vertical="center"/>
    </xf>
    <xf numFmtId="44" fontId="13" fillId="0" borderId="0" xfId="0" applyNumberFormat="1" applyFont="1"/>
    <xf numFmtId="0" fontId="13" fillId="0" borderId="0" xfId="0" applyFont="1"/>
    <xf numFmtId="43" fontId="13" fillId="0" borderId="0" xfId="1" applyFont="1"/>
    <xf numFmtId="0" fontId="8" fillId="0" borderId="6" xfId="0" applyFont="1" applyBorder="1" applyAlignment="1">
      <alignment horizontal="center" vertical="center"/>
    </xf>
    <xf numFmtId="164" fontId="8" fillId="0" borderId="6" xfId="1" applyNumberFormat="1" applyFont="1" applyBorder="1" applyAlignment="1">
      <alignment horizontal="right" vertical="center"/>
    </xf>
    <xf numFmtId="0" fontId="0" fillId="7" borderId="6" xfId="0" applyFont="1" applyFill="1" applyBorder="1" applyAlignment="1">
      <alignment horizontal="center" vertical="center"/>
    </xf>
    <xf numFmtId="0" fontId="0" fillId="7" borderId="17" xfId="0" applyFont="1" applyFill="1" applyBorder="1" applyAlignment="1">
      <alignment horizontal="center" vertical="center" wrapText="1"/>
    </xf>
    <xf numFmtId="0" fontId="0" fillId="7" borderId="23" xfId="0" applyFont="1" applyFill="1" applyBorder="1" applyAlignment="1">
      <alignment horizontal="center" vertical="center" wrapText="1"/>
    </xf>
    <xf numFmtId="0" fontId="0" fillId="7" borderId="22" xfId="0" applyFont="1" applyFill="1" applyBorder="1" applyAlignment="1">
      <alignment horizontal="center" vertical="center" wrapText="1"/>
    </xf>
    <xf numFmtId="164" fontId="1" fillId="7" borderId="6" xfId="1" applyNumberFormat="1" applyFont="1" applyFill="1" applyBorder="1" applyAlignment="1">
      <alignment horizontal="right" vertical="center"/>
    </xf>
    <xf numFmtId="44" fontId="14" fillId="0" borderId="0" xfId="0" applyNumberFormat="1" applyFont="1"/>
    <xf numFmtId="0" fontId="14" fillId="0" borderId="0" xfId="0" applyFont="1"/>
    <xf numFmtId="43" fontId="14" fillId="0" borderId="0" xfId="1" applyFont="1"/>
    <xf numFmtId="164" fontId="0" fillId="0" borderId="0" xfId="0" applyNumberFormat="1" applyAlignment="1">
      <alignment horizontal="center" vertical="center"/>
    </xf>
    <xf numFmtId="44" fontId="0" fillId="0" borderId="6" xfId="1" applyNumberFormat="1" applyFont="1" applyBorder="1" applyAlignment="1">
      <alignment horizontal="right" vertical="center"/>
    </xf>
    <xf numFmtId="44" fontId="8" fillId="0" borderId="6" xfId="1" applyNumberFormat="1" applyFont="1" applyBorder="1" applyAlignment="1">
      <alignment horizontal="center"/>
    </xf>
    <xf numFmtId="44" fontId="0" fillId="0" borderId="0" xfId="1" applyNumberFormat="1" applyFont="1"/>
    <xf numFmtId="44" fontId="14" fillId="0" borderId="0" xfId="1" applyNumberFormat="1" applyFont="1"/>
    <xf numFmtId="44" fontId="13" fillId="0" borderId="0" xfId="1" applyNumberFormat="1" applyFont="1"/>
  </cellXfs>
  <cellStyles count="4">
    <cellStyle name="Comma" xfId="1" builtinId="3"/>
    <cellStyle name="Normal" xfId="0" builtinId="0"/>
    <cellStyle name="Normal 5" xfId="2"/>
    <cellStyle name="Percent" xfId="3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57150</xdr:colOff>
      <xdr:row>0</xdr:row>
      <xdr:rowOff>152401</xdr:rowOff>
    </xdr:from>
    <xdr:to>
      <xdr:col>23</xdr:col>
      <xdr:colOff>580350</xdr:colOff>
      <xdr:row>16</xdr:row>
      <xdr:rowOff>86684</xdr:rowOff>
    </xdr:to>
    <xdr:pic>
      <xdr:nvPicPr>
        <xdr:cNvPr id="2" name="Picture 1" descr="Screen Clipping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1150" y="152401"/>
          <a:ext cx="5400000" cy="298228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542925</xdr:colOff>
      <xdr:row>4</xdr:row>
      <xdr:rowOff>152400</xdr:rowOff>
    </xdr:from>
    <xdr:to>
      <xdr:col>10</xdr:col>
      <xdr:colOff>66675</xdr:colOff>
      <xdr:row>21</xdr:row>
      <xdr:rowOff>133349</xdr:rowOff>
    </xdr:to>
    <xdr:pic>
      <xdr:nvPicPr>
        <xdr:cNvPr id="3" name="Picture 2" descr="Screen Clipping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" y="914400"/>
          <a:ext cx="5619750" cy="321944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476250</xdr:colOff>
      <xdr:row>22</xdr:row>
      <xdr:rowOff>133350</xdr:rowOff>
    </xdr:from>
    <xdr:to>
      <xdr:col>12</xdr:col>
      <xdr:colOff>361050</xdr:colOff>
      <xdr:row>42</xdr:row>
      <xdr:rowOff>145018</xdr:rowOff>
    </xdr:to>
    <xdr:pic>
      <xdr:nvPicPr>
        <xdr:cNvPr id="4" name="Picture 3" descr="Screen Clipping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4324350"/>
          <a:ext cx="7200000" cy="382166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171450</xdr:rowOff>
    </xdr:from>
    <xdr:to>
      <xdr:col>13</xdr:col>
      <xdr:colOff>227700</xdr:colOff>
      <xdr:row>23</xdr:row>
      <xdr:rowOff>82550</xdr:rowOff>
    </xdr:to>
    <xdr:pic>
      <xdr:nvPicPr>
        <xdr:cNvPr id="2" name="Picture 1" descr="Screen Clipping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171450"/>
          <a:ext cx="7200000" cy="42926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919"/>
  <sheetViews>
    <sheetView workbookViewId="0">
      <selection activeCell="L43" sqref="L43"/>
    </sheetView>
  </sheetViews>
  <sheetFormatPr defaultColWidth="14.42578125" defaultRowHeight="12.75" x14ac:dyDescent="0.2"/>
  <cols>
    <col min="1" max="1" width="5.85546875" style="1" customWidth="1"/>
    <col min="2" max="2" width="15" style="4" bestFit="1" customWidth="1"/>
    <col min="3" max="3" width="10.5703125" style="1" bestFit="1" customWidth="1"/>
    <col min="4" max="4" width="15.140625" style="1" bestFit="1" customWidth="1"/>
    <col min="5" max="5" width="11.5703125" style="48" customWidth="1"/>
    <col min="6" max="6" width="10.42578125" style="48" customWidth="1"/>
    <col min="7" max="7" width="10.85546875" style="30" customWidth="1"/>
    <col min="8" max="8" width="10" style="1" customWidth="1"/>
    <col min="9" max="9" width="11.85546875" style="4" customWidth="1"/>
    <col min="10" max="10" width="15.140625" style="1" customWidth="1"/>
    <col min="11" max="11" width="24.85546875" style="1" hidden="1" customWidth="1"/>
    <col min="12" max="16384" width="14.42578125" style="1"/>
  </cols>
  <sheetData>
    <row r="1" spans="1:11" ht="13.5" thickBot="1" x14ac:dyDescent="0.25">
      <c r="A1" s="4"/>
      <c r="B1" s="82"/>
      <c r="C1" s="2"/>
      <c r="D1" s="3"/>
      <c r="E1" s="29"/>
      <c r="F1" s="29"/>
      <c r="G1" s="89"/>
      <c r="H1" s="4"/>
      <c r="J1" s="4"/>
    </row>
    <row r="2" spans="1:11" ht="13.5" thickBot="1" x14ac:dyDescent="0.25">
      <c r="A2" s="188" t="s">
        <v>0</v>
      </c>
      <c r="B2" s="189"/>
      <c r="C2" s="189"/>
      <c r="D2" s="189"/>
      <c r="E2" s="189"/>
      <c r="F2" s="189"/>
      <c r="G2" s="189"/>
      <c r="H2" s="189"/>
      <c r="I2" s="189"/>
      <c r="J2" s="189"/>
      <c r="K2" s="10"/>
    </row>
    <row r="3" spans="1:11" x14ac:dyDescent="0.2">
      <c r="A3" s="5"/>
      <c r="B3" s="6"/>
      <c r="C3" s="6"/>
      <c r="D3" s="6"/>
      <c r="E3" s="31"/>
      <c r="F3" s="90"/>
      <c r="G3" s="32" t="s">
        <v>1</v>
      </c>
      <c r="H3" s="4"/>
      <c r="J3" s="67"/>
      <c r="K3" s="10"/>
    </row>
    <row r="4" spans="1:11" ht="60.75" customHeight="1" x14ac:dyDescent="0.2">
      <c r="A4" s="7" t="s">
        <v>2</v>
      </c>
      <c r="B4" s="8" t="s">
        <v>3</v>
      </c>
      <c r="C4" s="8" t="s">
        <v>4</v>
      </c>
      <c r="D4" s="8" t="s">
        <v>5</v>
      </c>
      <c r="E4" s="33" t="s">
        <v>6</v>
      </c>
      <c r="F4" s="33" t="s">
        <v>7</v>
      </c>
      <c r="G4" s="34" t="s">
        <v>8</v>
      </c>
      <c r="H4" s="8" t="s">
        <v>9</v>
      </c>
      <c r="I4" s="8" t="s">
        <v>10</v>
      </c>
      <c r="J4" s="68" t="s">
        <v>54</v>
      </c>
      <c r="K4" s="10" t="s">
        <v>55</v>
      </c>
    </row>
    <row r="5" spans="1:11" hidden="1" x14ac:dyDescent="0.2">
      <c r="A5" s="190" t="s">
        <v>11</v>
      </c>
      <c r="B5" s="191"/>
      <c r="C5" s="91"/>
      <c r="D5" s="91"/>
      <c r="E5" s="92"/>
      <c r="F5" s="92"/>
      <c r="G5" s="93"/>
      <c r="H5" s="9"/>
      <c r="I5" s="9"/>
      <c r="J5" s="94"/>
      <c r="K5" s="10"/>
    </row>
    <row r="6" spans="1:11" x14ac:dyDescent="0.2">
      <c r="A6" s="60">
        <v>1</v>
      </c>
      <c r="B6" s="66" t="s">
        <v>12</v>
      </c>
      <c r="C6" s="65" t="s">
        <v>13</v>
      </c>
      <c r="D6" s="95" t="s">
        <v>14</v>
      </c>
      <c r="E6" s="63">
        <v>130.4</v>
      </c>
      <c r="F6" s="64">
        <f t="shared" ref="F6:F18" si="0">E6-G6</f>
        <v>118.32000000000001</v>
      </c>
      <c r="G6" s="64">
        <v>12.08</v>
      </c>
      <c r="H6" s="192">
        <v>90</v>
      </c>
      <c r="I6" s="192">
        <v>73</v>
      </c>
      <c r="J6" s="195">
        <v>10012302351</v>
      </c>
      <c r="K6" s="196" t="s">
        <v>56</v>
      </c>
    </row>
    <row r="7" spans="1:11" hidden="1" x14ac:dyDescent="0.2">
      <c r="A7" s="60"/>
      <c r="B7" s="66"/>
      <c r="C7" s="65"/>
      <c r="D7" s="95" t="s">
        <v>15</v>
      </c>
      <c r="E7" s="63">
        <v>103.18</v>
      </c>
      <c r="F7" s="64">
        <f t="shared" si="0"/>
        <v>77.430000000000007</v>
      </c>
      <c r="G7" s="64">
        <v>25.75</v>
      </c>
      <c r="H7" s="193"/>
      <c r="I7" s="193"/>
      <c r="J7" s="195"/>
      <c r="K7" s="197"/>
    </row>
    <row r="8" spans="1:11" hidden="1" x14ac:dyDescent="0.2">
      <c r="A8" s="60"/>
      <c r="B8" s="66"/>
      <c r="C8" s="65"/>
      <c r="D8" s="95" t="s">
        <v>16</v>
      </c>
      <c r="E8" s="63">
        <v>50.86</v>
      </c>
      <c r="F8" s="64">
        <f t="shared" si="0"/>
        <v>21.009999999999998</v>
      </c>
      <c r="G8" s="64">
        <v>29.85</v>
      </c>
      <c r="H8" s="194"/>
      <c r="I8" s="194"/>
      <c r="J8" s="195"/>
      <c r="K8" s="197"/>
    </row>
    <row r="9" spans="1:11" s="81" customFormat="1" ht="40.5" hidden="1" customHeight="1" x14ac:dyDescent="0.25">
      <c r="A9" s="60">
        <v>2</v>
      </c>
      <c r="B9" s="61" t="s">
        <v>17</v>
      </c>
      <c r="C9" s="62" t="s">
        <v>18</v>
      </c>
      <c r="D9" s="95" t="s">
        <v>15</v>
      </c>
      <c r="E9" s="63">
        <v>65.41</v>
      </c>
      <c r="F9" s="64">
        <f t="shared" si="0"/>
        <v>43.289999999999992</v>
      </c>
      <c r="G9" s="64">
        <v>22.12</v>
      </c>
      <c r="H9" s="65">
        <v>90</v>
      </c>
      <c r="I9" s="65">
        <v>74</v>
      </c>
      <c r="J9" s="76">
        <v>10012302210</v>
      </c>
      <c r="K9" s="80" t="s">
        <v>58</v>
      </c>
    </row>
    <row r="10" spans="1:11" x14ac:dyDescent="0.2">
      <c r="A10" s="52">
        <v>3</v>
      </c>
      <c r="B10" s="53" t="s">
        <v>19</v>
      </c>
      <c r="C10" s="54" t="s">
        <v>20</v>
      </c>
      <c r="D10" s="96" t="s">
        <v>14</v>
      </c>
      <c r="E10" s="55">
        <v>11.07</v>
      </c>
      <c r="F10" s="56">
        <f t="shared" si="0"/>
        <v>7.95</v>
      </c>
      <c r="G10" s="56">
        <v>3.12</v>
      </c>
      <c r="H10" s="59">
        <v>90</v>
      </c>
      <c r="I10" s="59">
        <v>78</v>
      </c>
      <c r="J10" s="70">
        <v>10012302307</v>
      </c>
      <c r="K10" s="10"/>
    </row>
    <row r="11" spans="1:11" hidden="1" x14ac:dyDescent="0.2">
      <c r="A11" s="52">
        <v>4</v>
      </c>
      <c r="B11" s="53" t="s">
        <v>21</v>
      </c>
      <c r="C11" s="54" t="s">
        <v>22</v>
      </c>
      <c r="D11" s="96" t="s">
        <v>23</v>
      </c>
      <c r="E11" s="55">
        <v>1.95</v>
      </c>
      <c r="F11" s="56">
        <f t="shared" si="0"/>
        <v>0.19999999999999996</v>
      </c>
      <c r="G11" s="56">
        <v>1.75</v>
      </c>
      <c r="H11" s="59">
        <v>90</v>
      </c>
      <c r="I11" s="59">
        <v>75</v>
      </c>
      <c r="J11" s="70">
        <v>10012302212</v>
      </c>
      <c r="K11" s="10"/>
    </row>
    <row r="12" spans="1:11" hidden="1" x14ac:dyDescent="0.2">
      <c r="A12" s="52">
        <v>5</v>
      </c>
      <c r="B12" s="53" t="s">
        <v>24</v>
      </c>
      <c r="C12" s="54" t="s">
        <v>25</v>
      </c>
      <c r="D12" s="96" t="s">
        <v>26</v>
      </c>
      <c r="E12" s="55">
        <v>4.8499999999999996</v>
      </c>
      <c r="F12" s="56">
        <f t="shared" si="0"/>
        <v>0.84999999999999964</v>
      </c>
      <c r="G12" s="56">
        <v>4</v>
      </c>
      <c r="H12" s="59">
        <v>90</v>
      </c>
      <c r="I12" s="59">
        <v>84</v>
      </c>
      <c r="J12" s="70">
        <v>10012302214</v>
      </c>
      <c r="K12" s="10"/>
    </row>
    <row r="13" spans="1:11" hidden="1" x14ac:dyDescent="0.2">
      <c r="A13" s="52">
        <v>6</v>
      </c>
      <c r="B13" s="53" t="s">
        <v>27</v>
      </c>
      <c r="C13" s="54" t="s">
        <v>13</v>
      </c>
      <c r="D13" s="96" t="s">
        <v>26</v>
      </c>
      <c r="E13" s="55">
        <v>5</v>
      </c>
      <c r="F13" s="56">
        <f t="shared" si="0"/>
        <v>3</v>
      </c>
      <c r="G13" s="56">
        <v>2</v>
      </c>
      <c r="H13" s="200">
        <v>90</v>
      </c>
      <c r="I13" s="200">
        <v>73</v>
      </c>
      <c r="J13" s="205">
        <v>10012302183</v>
      </c>
      <c r="K13" s="10"/>
    </row>
    <row r="14" spans="1:11" hidden="1" x14ac:dyDescent="0.2">
      <c r="A14" s="52"/>
      <c r="B14" s="53"/>
      <c r="C14" s="54"/>
      <c r="D14" s="96" t="s">
        <v>28</v>
      </c>
      <c r="E14" s="55">
        <v>25.85</v>
      </c>
      <c r="F14" s="56">
        <f t="shared" si="0"/>
        <v>22.560000000000002</v>
      </c>
      <c r="G14" s="56">
        <v>3.29</v>
      </c>
      <c r="H14" s="204"/>
      <c r="I14" s="204"/>
      <c r="J14" s="206"/>
      <c r="K14" s="10"/>
    </row>
    <row r="15" spans="1:11" hidden="1" x14ac:dyDescent="0.2">
      <c r="A15" s="52"/>
      <c r="B15" s="53"/>
      <c r="C15" s="54"/>
      <c r="D15" s="96" t="s">
        <v>28</v>
      </c>
      <c r="E15" s="55">
        <v>7</v>
      </c>
      <c r="F15" s="56">
        <v>7</v>
      </c>
      <c r="G15" s="56">
        <v>0</v>
      </c>
      <c r="H15" s="201"/>
      <c r="I15" s="201"/>
      <c r="J15" s="207"/>
      <c r="K15" s="10"/>
    </row>
    <row r="16" spans="1:11" hidden="1" x14ac:dyDescent="0.2">
      <c r="A16" s="52">
        <v>7</v>
      </c>
      <c r="B16" s="53" t="s">
        <v>29</v>
      </c>
      <c r="C16" s="54" t="s">
        <v>30</v>
      </c>
      <c r="D16" s="96" t="s">
        <v>23</v>
      </c>
      <c r="E16" s="55">
        <v>9.1</v>
      </c>
      <c r="F16" s="56">
        <f t="shared" si="0"/>
        <v>6.49</v>
      </c>
      <c r="G16" s="56">
        <v>2.61</v>
      </c>
      <c r="H16" s="59">
        <v>90</v>
      </c>
      <c r="I16" s="59">
        <v>75</v>
      </c>
      <c r="J16" s="70">
        <v>10012302217</v>
      </c>
      <c r="K16" s="10"/>
    </row>
    <row r="17" spans="1:11" hidden="1" x14ac:dyDescent="0.2">
      <c r="A17" s="52">
        <v>8</v>
      </c>
      <c r="B17" s="53" t="s">
        <v>31</v>
      </c>
      <c r="C17" s="54" t="s">
        <v>32</v>
      </c>
      <c r="D17" s="96" t="s">
        <v>23</v>
      </c>
      <c r="E17" s="55">
        <v>19.010000000000002</v>
      </c>
      <c r="F17" s="56">
        <f t="shared" si="0"/>
        <v>17.89</v>
      </c>
      <c r="G17" s="56">
        <v>1.1200000000000001</v>
      </c>
      <c r="H17" s="59">
        <v>90</v>
      </c>
      <c r="I17" s="59">
        <v>76</v>
      </c>
      <c r="J17" s="71">
        <v>10012302310</v>
      </c>
      <c r="K17" s="10"/>
    </row>
    <row r="18" spans="1:11" hidden="1" x14ac:dyDescent="0.2">
      <c r="A18" s="49">
        <v>9</v>
      </c>
      <c r="B18" s="86" t="s">
        <v>33</v>
      </c>
      <c r="C18" s="88" t="s">
        <v>34</v>
      </c>
      <c r="D18" s="97" t="s">
        <v>35</v>
      </c>
      <c r="E18" s="50">
        <v>2.94</v>
      </c>
      <c r="F18" s="51">
        <f t="shared" si="0"/>
        <v>1.99</v>
      </c>
      <c r="G18" s="51">
        <v>0.95</v>
      </c>
      <c r="H18" s="57">
        <v>90</v>
      </c>
      <c r="I18" s="57">
        <v>84</v>
      </c>
      <c r="J18" s="72">
        <v>10012302219</v>
      </c>
      <c r="K18" s="10"/>
    </row>
    <row r="19" spans="1:11" ht="13.5" hidden="1" thickBot="1" x14ac:dyDescent="0.25">
      <c r="A19" s="11"/>
      <c r="B19" s="12"/>
      <c r="C19" s="13"/>
      <c r="D19" s="14" t="s">
        <v>36</v>
      </c>
      <c r="E19" s="35">
        <f>SUM(E6:E18)</f>
        <v>436.62000000000006</v>
      </c>
      <c r="F19" s="36">
        <f>SUM(F6:F18)</f>
        <v>327.97999999999996</v>
      </c>
      <c r="G19" s="37">
        <f>SUM(G6:G18)</f>
        <v>108.64000000000003</v>
      </c>
      <c r="H19" s="15"/>
      <c r="I19" s="15"/>
      <c r="J19" s="98"/>
      <c r="K19" s="10"/>
    </row>
    <row r="20" spans="1:11" hidden="1" x14ac:dyDescent="0.2">
      <c r="A20" s="198" t="s">
        <v>37</v>
      </c>
      <c r="B20" s="199"/>
      <c r="C20" s="17"/>
      <c r="D20" s="99"/>
      <c r="E20" s="38"/>
      <c r="F20" s="39"/>
      <c r="G20" s="40"/>
      <c r="H20" s="18"/>
      <c r="I20" s="18"/>
      <c r="J20" s="4"/>
      <c r="K20" s="10"/>
    </row>
    <row r="21" spans="1:11" hidden="1" x14ac:dyDescent="0.2">
      <c r="A21" s="52">
        <v>1</v>
      </c>
      <c r="B21" s="53" t="s">
        <v>38</v>
      </c>
      <c r="C21" s="54" t="s">
        <v>39</v>
      </c>
      <c r="D21" s="96" t="s">
        <v>40</v>
      </c>
      <c r="E21" s="55">
        <v>187.08500000000001</v>
      </c>
      <c r="F21" s="56">
        <f t="shared" ref="F21:F28" si="1">E21-G21</f>
        <v>141.155</v>
      </c>
      <c r="G21" s="56">
        <v>45.93</v>
      </c>
      <c r="H21" s="200">
        <v>90</v>
      </c>
      <c r="I21" s="202">
        <v>75</v>
      </c>
      <c r="J21" s="203">
        <v>10012302313</v>
      </c>
      <c r="K21" s="10"/>
    </row>
    <row r="22" spans="1:11" hidden="1" x14ac:dyDescent="0.2">
      <c r="A22" s="52"/>
      <c r="B22" s="53"/>
      <c r="C22" s="58"/>
      <c r="D22" s="96" t="s">
        <v>35</v>
      </c>
      <c r="E22" s="55">
        <v>137.88999999999999</v>
      </c>
      <c r="F22" s="56">
        <f t="shared" si="1"/>
        <v>110.32999999999998</v>
      </c>
      <c r="G22" s="56">
        <v>27.56</v>
      </c>
      <c r="H22" s="201"/>
      <c r="I22" s="202"/>
      <c r="J22" s="203"/>
      <c r="K22" s="10"/>
    </row>
    <row r="23" spans="1:11" hidden="1" x14ac:dyDescent="0.2">
      <c r="A23" s="52">
        <v>2</v>
      </c>
      <c r="B23" s="53" t="s">
        <v>41</v>
      </c>
      <c r="C23" s="54" t="s">
        <v>42</v>
      </c>
      <c r="D23" s="96" t="s">
        <v>15</v>
      </c>
      <c r="E23" s="55">
        <v>443.88</v>
      </c>
      <c r="F23" s="56">
        <f t="shared" si="1"/>
        <v>345.02</v>
      </c>
      <c r="G23" s="56">
        <v>98.86</v>
      </c>
      <c r="H23" s="59">
        <v>90</v>
      </c>
      <c r="I23" s="58">
        <v>75</v>
      </c>
      <c r="J23" s="70">
        <v>10012302304</v>
      </c>
      <c r="K23" s="10"/>
    </row>
    <row r="24" spans="1:11" hidden="1" x14ac:dyDescent="0.2">
      <c r="A24" s="52">
        <v>3</v>
      </c>
      <c r="B24" s="53" t="s">
        <v>43</v>
      </c>
      <c r="C24" s="54" t="s">
        <v>44</v>
      </c>
      <c r="D24" s="96" t="s">
        <v>28</v>
      </c>
      <c r="E24" s="55">
        <v>256.18</v>
      </c>
      <c r="F24" s="56">
        <f t="shared" si="1"/>
        <v>201.8</v>
      </c>
      <c r="G24" s="56">
        <v>54.38</v>
      </c>
      <c r="H24" s="59">
        <v>90</v>
      </c>
      <c r="I24" s="58">
        <v>75</v>
      </c>
      <c r="J24" s="70">
        <v>10012302301</v>
      </c>
      <c r="K24" s="10"/>
    </row>
    <row r="25" spans="1:11" hidden="1" x14ac:dyDescent="0.2">
      <c r="A25" s="52">
        <v>4</v>
      </c>
      <c r="B25" s="53" t="s">
        <v>45</v>
      </c>
      <c r="C25" s="54" t="s">
        <v>46</v>
      </c>
      <c r="D25" s="96" t="s">
        <v>26</v>
      </c>
      <c r="E25" s="55">
        <v>96.49</v>
      </c>
      <c r="F25" s="56">
        <f t="shared" si="1"/>
        <v>44.3</v>
      </c>
      <c r="G25" s="56">
        <v>52.19</v>
      </c>
      <c r="H25" s="59">
        <v>90</v>
      </c>
      <c r="I25" s="58">
        <v>75</v>
      </c>
      <c r="J25" s="70">
        <v>10012302326</v>
      </c>
      <c r="K25" s="10"/>
    </row>
    <row r="26" spans="1:11" ht="38.25" x14ac:dyDescent="0.2">
      <c r="A26" s="60">
        <v>5</v>
      </c>
      <c r="B26" s="61" t="s">
        <v>47</v>
      </c>
      <c r="C26" s="62" t="s">
        <v>48</v>
      </c>
      <c r="D26" s="95" t="s">
        <v>14</v>
      </c>
      <c r="E26" s="63">
        <v>112.75</v>
      </c>
      <c r="F26" s="64">
        <f t="shared" si="1"/>
        <v>87.63</v>
      </c>
      <c r="G26" s="64">
        <v>25.12</v>
      </c>
      <c r="H26" s="65">
        <v>90</v>
      </c>
      <c r="I26" s="75">
        <v>74</v>
      </c>
      <c r="J26" s="69">
        <v>10012302348</v>
      </c>
      <c r="K26" s="73" t="s">
        <v>57</v>
      </c>
    </row>
    <row r="27" spans="1:11" x14ac:dyDescent="0.2">
      <c r="A27" s="52">
        <v>6</v>
      </c>
      <c r="B27" s="53" t="s">
        <v>49</v>
      </c>
      <c r="C27" s="54" t="s">
        <v>50</v>
      </c>
      <c r="D27" s="96" t="s">
        <v>14</v>
      </c>
      <c r="E27" s="55">
        <v>33.299999999999997</v>
      </c>
      <c r="F27" s="56">
        <f t="shared" si="1"/>
        <v>17.749999999999996</v>
      </c>
      <c r="G27" s="56">
        <v>15.55</v>
      </c>
      <c r="H27" s="59">
        <v>90</v>
      </c>
      <c r="I27" s="58">
        <v>78</v>
      </c>
      <c r="J27" s="70">
        <v>10012302323</v>
      </c>
      <c r="K27" s="10"/>
    </row>
    <row r="28" spans="1:11" hidden="1" x14ac:dyDescent="0.2">
      <c r="A28" s="49">
        <v>7</v>
      </c>
      <c r="B28" s="86" t="s">
        <v>51</v>
      </c>
      <c r="C28" s="88" t="s">
        <v>52</v>
      </c>
      <c r="D28" s="97" t="s">
        <v>23</v>
      </c>
      <c r="E28" s="50">
        <v>196.49</v>
      </c>
      <c r="F28" s="51">
        <f t="shared" si="1"/>
        <v>190.45000000000002</v>
      </c>
      <c r="G28" s="51">
        <v>6.04</v>
      </c>
      <c r="H28" s="57">
        <v>90</v>
      </c>
      <c r="I28" s="87">
        <v>76</v>
      </c>
      <c r="J28" s="72">
        <v>10012302177</v>
      </c>
      <c r="K28" s="10"/>
    </row>
    <row r="29" spans="1:11" ht="13.5" hidden="1" thickBot="1" x14ac:dyDescent="0.25">
      <c r="A29" s="100"/>
      <c r="B29" s="83"/>
      <c r="C29" s="83"/>
      <c r="D29" s="74" t="s">
        <v>36</v>
      </c>
      <c r="E29" s="37">
        <f>SUM(E21:E28)</f>
        <v>1464.0650000000001</v>
      </c>
      <c r="F29" s="37">
        <f t="shared" ref="F29:G29" si="2">SUM(F21:F28)</f>
        <v>1138.4349999999999</v>
      </c>
      <c r="G29" s="37">
        <f t="shared" si="2"/>
        <v>325.63</v>
      </c>
      <c r="H29" s="16"/>
      <c r="I29" s="16"/>
      <c r="J29" s="101"/>
      <c r="K29" s="10"/>
    </row>
    <row r="30" spans="1:11" ht="13.5" thickBot="1" x14ac:dyDescent="0.25">
      <c r="A30" s="22"/>
      <c r="B30" s="84"/>
      <c r="C30" s="23"/>
      <c r="D30" s="24"/>
      <c r="E30" s="41"/>
      <c r="F30" s="42"/>
      <c r="G30" s="43"/>
      <c r="H30" s="23"/>
      <c r="I30" s="19"/>
      <c r="J30" s="25"/>
    </row>
    <row r="31" spans="1:11" ht="13.5" thickBot="1" x14ac:dyDescent="0.25">
      <c r="A31" s="26"/>
      <c r="B31" s="27"/>
      <c r="C31" s="20"/>
      <c r="D31" s="27" t="s">
        <v>53</v>
      </c>
      <c r="E31" s="44">
        <f t="shared" ref="E31:G31" si="3">E29+E19</f>
        <v>1900.6850000000002</v>
      </c>
      <c r="F31" s="44">
        <f t="shared" si="3"/>
        <v>1466.415</v>
      </c>
      <c r="G31" s="45">
        <f t="shared" si="3"/>
        <v>434.27000000000004</v>
      </c>
      <c r="H31" s="20"/>
      <c r="I31" s="16"/>
      <c r="J31" s="21"/>
    </row>
    <row r="32" spans="1:11" x14ac:dyDescent="0.2">
      <c r="B32" s="82"/>
      <c r="E32" s="46"/>
      <c r="F32" s="47"/>
      <c r="G32" s="28"/>
    </row>
    <row r="33" spans="2:7" x14ac:dyDescent="0.2">
      <c r="B33" s="82"/>
      <c r="E33" s="46"/>
      <c r="F33" s="47"/>
      <c r="G33" s="28"/>
    </row>
    <row r="34" spans="2:7" x14ac:dyDescent="0.2">
      <c r="B34" s="82"/>
      <c r="E34" s="46"/>
      <c r="F34" s="47"/>
      <c r="G34" s="28"/>
    </row>
    <row r="35" spans="2:7" x14ac:dyDescent="0.2">
      <c r="B35" s="82"/>
      <c r="E35" s="46"/>
      <c r="F35" s="47"/>
      <c r="G35" s="28"/>
    </row>
    <row r="36" spans="2:7" x14ac:dyDescent="0.2">
      <c r="B36" s="82"/>
      <c r="E36" s="46"/>
      <c r="F36" s="47"/>
      <c r="G36" s="28"/>
    </row>
    <row r="37" spans="2:7" x14ac:dyDescent="0.2">
      <c r="B37" s="82"/>
      <c r="E37" s="46"/>
      <c r="F37" s="47"/>
      <c r="G37" s="28"/>
    </row>
    <row r="38" spans="2:7" x14ac:dyDescent="0.2">
      <c r="B38" s="82"/>
      <c r="E38" s="46"/>
      <c r="F38" s="47"/>
      <c r="G38" s="28"/>
    </row>
    <row r="39" spans="2:7" x14ac:dyDescent="0.2">
      <c r="B39" s="82"/>
      <c r="E39" s="46"/>
      <c r="F39" s="47"/>
      <c r="G39" s="28"/>
    </row>
    <row r="40" spans="2:7" x14ac:dyDescent="0.2">
      <c r="B40" s="82"/>
      <c r="E40" s="46"/>
      <c r="F40" s="47"/>
      <c r="G40" s="28"/>
    </row>
    <row r="41" spans="2:7" x14ac:dyDescent="0.2">
      <c r="B41" s="82"/>
      <c r="E41" s="46"/>
      <c r="F41" s="47"/>
      <c r="G41" s="28"/>
    </row>
    <row r="42" spans="2:7" x14ac:dyDescent="0.2">
      <c r="B42" s="85"/>
      <c r="E42" s="46"/>
      <c r="F42" s="47"/>
      <c r="G42" s="28"/>
    </row>
    <row r="43" spans="2:7" x14ac:dyDescent="0.2">
      <c r="B43" s="85"/>
      <c r="E43" s="46"/>
      <c r="F43" s="47"/>
      <c r="G43" s="28"/>
    </row>
    <row r="44" spans="2:7" x14ac:dyDescent="0.2">
      <c r="B44" s="85"/>
      <c r="E44" s="46"/>
      <c r="F44" s="47"/>
      <c r="G44" s="28"/>
    </row>
    <row r="45" spans="2:7" x14ac:dyDescent="0.2">
      <c r="B45" s="85"/>
      <c r="E45" s="46"/>
      <c r="F45" s="47"/>
      <c r="G45" s="28"/>
    </row>
    <row r="46" spans="2:7" x14ac:dyDescent="0.2">
      <c r="B46" s="85"/>
      <c r="E46" s="46"/>
      <c r="F46" s="47"/>
      <c r="G46" s="28"/>
    </row>
    <row r="47" spans="2:7" x14ac:dyDescent="0.2">
      <c r="B47" s="85"/>
      <c r="E47" s="46"/>
      <c r="F47" s="47"/>
      <c r="G47" s="28"/>
    </row>
    <row r="48" spans="2:7" x14ac:dyDescent="0.2">
      <c r="B48" s="82"/>
      <c r="E48" s="46"/>
      <c r="F48" s="47"/>
      <c r="G48" s="28"/>
    </row>
    <row r="49" spans="2:7" x14ac:dyDescent="0.2">
      <c r="B49" s="82"/>
      <c r="E49" s="46"/>
      <c r="F49" s="47"/>
      <c r="G49" s="28"/>
    </row>
    <row r="50" spans="2:7" x14ac:dyDescent="0.2">
      <c r="B50" s="82"/>
      <c r="E50" s="46"/>
      <c r="F50" s="47"/>
      <c r="G50" s="28"/>
    </row>
    <row r="51" spans="2:7" x14ac:dyDescent="0.2">
      <c r="B51" s="82"/>
      <c r="E51" s="46"/>
      <c r="F51" s="47"/>
      <c r="G51" s="28"/>
    </row>
    <row r="52" spans="2:7" x14ac:dyDescent="0.2">
      <c r="B52" s="82"/>
      <c r="E52" s="46"/>
      <c r="F52" s="47"/>
      <c r="G52" s="28"/>
    </row>
    <row r="53" spans="2:7" x14ac:dyDescent="0.2">
      <c r="B53" s="82"/>
      <c r="E53" s="46"/>
      <c r="F53" s="47"/>
      <c r="G53" s="28"/>
    </row>
    <row r="54" spans="2:7" x14ac:dyDescent="0.2">
      <c r="B54" s="82"/>
      <c r="E54" s="46"/>
      <c r="F54" s="47"/>
      <c r="G54" s="28"/>
    </row>
    <row r="55" spans="2:7" x14ac:dyDescent="0.2">
      <c r="B55" s="82"/>
      <c r="E55" s="46"/>
      <c r="F55" s="47"/>
      <c r="G55" s="28"/>
    </row>
    <row r="56" spans="2:7" x14ac:dyDescent="0.2">
      <c r="B56" s="82"/>
      <c r="E56" s="46"/>
      <c r="F56" s="47"/>
      <c r="G56" s="28"/>
    </row>
    <row r="57" spans="2:7" x14ac:dyDescent="0.2">
      <c r="B57" s="82"/>
      <c r="E57" s="46"/>
      <c r="F57" s="47"/>
      <c r="G57" s="28"/>
    </row>
    <row r="58" spans="2:7" x14ac:dyDescent="0.2">
      <c r="B58" s="82"/>
      <c r="E58" s="46"/>
      <c r="F58" s="47"/>
      <c r="G58" s="28"/>
    </row>
    <row r="59" spans="2:7" x14ac:dyDescent="0.2">
      <c r="B59" s="82"/>
      <c r="E59" s="46"/>
      <c r="F59" s="47"/>
      <c r="G59" s="28"/>
    </row>
    <row r="60" spans="2:7" x14ac:dyDescent="0.2">
      <c r="B60" s="82"/>
      <c r="E60" s="46"/>
      <c r="F60" s="47"/>
      <c r="G60" s="28"/>
    </row>
    <row r="61" spans="2:7" x14ac:dyDescent="0.2">
      <c r="B61" s="82"/>
      <c r="E61" s="46"/>
      <c r="F61" s="47"/>
      <c r="G61" s="28"/>
    </row>
    <row r="62" spans="2:7" x14ac:dyDescent="0.2">
      <c r="B62" s="82"/>
      <c r="E62" s="46"/>
      <c r="F62" s="47"/>
      <c r="G62" s="28"/>
    </row>
    <row r="63" spans="2:7" x14ac:dyDescent="0.2">
      <c r="B63" s="82"/>
      <c r="E63" s="46"/>
      <c r="F63" s="47"/>
      <c r="G63" s="28"/>
    </row>
    <row r="64" spans="2:7" x14ac:dyDescent="0.2">
      <c r="B64" s="82"/>
      <c r="E64" s="46"/>
      <c r="F64" s="47"/>
      <c r="G64" s="28"/>
    </row>
    <row r="65" spans="2:7" x14ac:dyDescent="0.2">
      <c r="B65" s="82"/>
      <c r="E65" s="46"/>
      <c r="F65" s="47"/>
      <c r="G65" s="28"/>
    </row>
    <row r="66" spans="2:7" x14ac:dyDescent="0.2">
      <c r="B66" s="82"/>
      <c r="E66" s="46"/>
      <c r="F66" s="47"/>
      <c r="G66" s="28"/>
    </row>
    <row r="67" spans="2:7" x14ac:dyDescent="0.2">
      <c r="B67" s="82"/>
      <c r="E67" s="46"/>
      <c r="F67" s="47"/>
      <c r="G67" s="28"/>
    </row>
    <row r="68" spans="2:7" x14ac:dyDescent="0.2">
      <c r="B68" s="82"/>
      <c r="E68" s="46"/>
      <c r="F68" s="47"/>
      <c r="G68" s="28"/>
    </row>
    <row r="69" spans="2:7" x14ac:dyDescent="0.2">
      <c r="B69" s="82"/>
      <c r="E69" s="46"/>
      <c r="F69" s="47"/>
      <c r="G69" s="28"/>
    </row>
    <row r="70" spans="2:7" x14ac:dyDescent="0.2">
      <c r="B70" s="82"/>
      <c r="E70" s="46"/>
      <c r="F70" s="47"/>
      <c r="G70" s="28"/>
    </row>
    <row r="71" spans="2:7" x14ac:dyDescent="0.2">
      <c r="B71" s="82"/>
      <c r="E71" s="46"/>
      <c r="F71" s="47"/>
      <c r="G71" s="28"/>
    </row>
    <row r="72" spans="2:7" x14ac:dyDescent="0.2">
      <c r="B72" s="82"/>
      <c r="E72" s="46"/>
      <c r="F72" s="47"/>
      <c r="G72" s="28"/>
    </row>
    <row r="73" spans="2:7" x14ac:dyDescent="0.2">
      <c r="B73" s="82"/>
      <c r="E73" s="46"/>
      <c r="F73" s="47"/>
      <c r="G73" s="28"/>
    </row>
    <row r="74" spans="2:7" x14ac:dyDescent="0.2">
      <c r="B74" s="82"/>
      <c r="E74" s="46"/>
      <c r="F74" s="47"/>
      <c r="G74" s="28"/>
    </row>
    <row r="75" spans="2:7" x14ac:dyDescent="0.2">
      <c r="B75" s="82"/>
      <c r="E75" s="46"/>
      <c r="F75" s="47"/>
      <c r="G75" s="28"/>
    </row>
    <row r="76" spans="2:7" x14ac:dyDescent="0.2">
      <c r="B76" s="82"/>
      <c r="E76" s="46"/>
      <c r="F76" s="47"/>
      <c r="G76" s="28"/>
    </row>
    <row r="77" spans="2:7" x14ac:dyDescent="0.2">
      <c r="B77" s="82"/>
      <c r="E77" s="46"/>
      <c r="F77" s="47"/>
      <c r="G77" s="28"/>
    </row>
    <row r="78" spans="2:7" x14ac:dyDescent="0.2">
      <c r="B78" s="82"/>
      <c r="E78" s="46"/>
      <c r="F78" s="47"/>
      <c r="G78" s="28"/>
    </row>
    <row r="79" spans="2:7" x14ac:dyDescent="0.2">
      <c r="B79" s="82"/>
      <c r="E79" s="46"/>
      <c r="F79" s="47"/>
      <c r="G79" s="28"/>
    </row>
    <row r="80" spans="2:7" x14ac:dyDescent="0.2">
      <c r="B80" s="82"/>
      <c r="E80" s="46"/>
      <c r="F80" s="47"/>
      <c r="G80" s="28"/>
    </row>
    <row r="81" spans="2:7" x14ac:dyDescent="0.2">
      <c r="B81" s="82"/>
      <c r="E81" s="46"/>
      <c r="F81" s="47"/>
      <c r="G81" s="28"/>
    </row>
    <row r="82" spans="2:7" x14ac:dyDescent="0.2">
      <c r="B82" s="82"/>
      <c r="E82" s="46"/>
      <c r="F82" s="47"/>
      <c r="G82" s="28"/>
    </row>
    <row r="83" spans="2:7" x14ac:dyDescent="0.2">
      <c r="B83" s="82"/>
      <c r="E83" s="46"/>
      <c r="F83" s="47"/>
      <c r="G83" s="28"/>
    </row>
    <row r="84" spans="2:7" x14ac:dyDescent="0.2">
      <c r="B84" s="82"/>
      <c r="E84" s="46"/>
      <c r="F84" s="47"/>
      <c r="G84" s="28"/>
    </row>
    <row r="85" spans="2:7" x14ac:dyDescent="0.2">
      <c r="B85" s="82"/>
      <c r="E85" s="46"/>
      <c r="F85" s="47"/>
      <c r="G85" s="28"/>
    </row>
    <row r="86" spans="2:7" x14ac:dyDescent="0.2">
      <c r="B86" s="82"/>
      <c r="E86" s="46"/>
      <c r="F86" s="47"/>
      <c r="G86" s="28"/>
    </row>
    <row r="87" spans="2:7" x14ac:dyDescent="0.2">
      <c r="B87" s="82"/>
      <c r="E87" s="46"/>
      <c r="F87" s="47"/>
      <c r="G87" s="28"/>
    </row>
    <row r="88" spans="2:7" x14ac:dyDescent="0.2">
      <c r="B88" s="82"/>
      <c r="E88" s="46"/>
      <c r="F88" s="47"/>
      <c r="G88" s="28"/>
    </row>
    <row r="89" spans="2:7" x14ac:dyDescent="0.2">
      <c r="B89" s="82"/>
      <c r="E89" s="46"/>
      <c r="F89" s="47"/>
      <c r="G89" s="28"/>
    </row>
    <row r="90" spans="2:7" x14ac:dyDescent="0.2">
      <c r="B90" s="82"/>
      <c r="E90" s="46"/>
      <c r="F90" s="47"/>
      <c r="G90" s="28"/>
    </row>
    <row r="91" spans="2:7" x14ac:dyDescent="0.2">
      <c r="B91" s="82"/>
      <c r="E91" s="46"/>
      <c r="F91" s="47"/>
      <c r="G91" s="28"/>
    </row>
    <row r="92" spans="2:7" x14ac:dyDescent="0.2">
      <c r="B92" s="82"/>
      <c r="E92" s="46"/>
      <c r="F92" s="47"/>
      <c r="G92" s="28"/>
    </row>
    <row r="93" spans="2:7" x14ac:dyDescent="0.2">
      <c r="B93" s="82"/>
      <c r="E93" s="46"/>
      <c r="F93" s="47"/>
      <c r="G93" s="28"/>
    </row>
    <row r="94" spans="2:7" x14ac:dyDescent="0.2">
      <c r="B94" s="82"/>
      <c r="E94" s="46"/>
      <c r="F94" s="47"/>
      <c r="G94" s="28"/>
    </row>
    <row r="95" spans="2:7" x14ac:dyDescent="0.2">
      <c r="B95" s="82"/>
      <c r="E95" s="46"/>
      <c r="F95" s="47"/>
      <c r="G95" s="28"/>
    </row>
    <row r="96" spans="2:7" x14ac:dyDescent="0.2">
      <c r="B96" s="82"/>
      <c r="E96" s="46"/>
      <c r="F96" s="47"/>
      <c r="G96" s="28"/>
    </row>
    <row r="97" spans="2:7" x14ac:dyDescent="0.2">
      <c r="B97" s="82"/>
      <c r="E97" s="46"/>
      <c r="F97" s="47"/>
      <c r="G97" s="28"/>
    </row>
    <row r="98" spans="2:7" x14ac:dyDescent="0.2">
      <c r="B98" s="82"/>
      <c r="E98" s="46"/>
      <c r="F98" s="47"/>
      <c r="G98" s="28"/>
    </row>
    <row r="99" spans="2:7" x14ac:dyDescent="0.2">
      <c r="B99" s="82"/>
      <c r="E99" s="46"/>
      <c r="F99" s="47"/>
      <c r="G99" s="28"/>
    </row>
    <row r="100" spans="2:7" x14ac:dyDescent="0.2">
      <c r="B100" s="82"/>
      <c r="E100" s="46"/>
      <c r="F100" s="47"/>
      <c r="G100" s="28"/>
    </row>
    <row r="101" spans="2:7" x14ac:dyDescent="0.2">
      <c r="B101" s="82"/>
      <c r="E101" s="46"/>
      <c r="F101" s="47"/>
      <c r="G101" s="28"/>
    </row>
    <row r="102" spans="2:7" x14ac:dyDescent="0.2">
      <c r="B102" s="82"/>
      <c r="E102" s="46"/>
      <c r="F102" s="47"/>
      <c r="G102" s="28"/>
    </row>
    <row r="103" spans="2:7" x14ac:dyDescent="0.2">
      <c r="B103" s="82"/>
      <c r="E103" s="46"/>
      <c r="F103" s="47"/>
      <c r="G103" s="28"/>
    </row>
    <row r="104" spans="2:7" x14ac:dyDescent="0.2">
      <c r="B104" s="82"/>
      <c r="E104" s="46"/>
      <c r="F104" s="47"/>
      <c r="G104" s="28"/>
    </row>
    <row r="105" spans="2:7" x14ac:dyDescent="0.2">
      <c r="B105" s="82"/>
      <c r="E105" s="46"/>
      <c r="F105" s="47"/>
      <c r="G105" s="28"/>
    </row>
    <row r="106" spans="2:7" x14ac:dyDescent="0.2">
      <c r="B106" s="82"/>
      <c r="E106" s="46"/>
      <c r="F106" s="47"/>
      <c r="G106" s="28"/>
    </row>
    <row r="107" spans="2:7" x14ac:dyDescent="0.2">
      <c r="B107" s="82"/>
      <c r="E107" s="46"/>
      <c r="F107" s="47"/>
      <c r="G107" s="28"/>
    </row>
    <row r="108" spans="2:7" x14ac:dyDescent="0.2">
      <c r="B108" s="82"/>
      <c r="E108" s="46"/>
      <c r="F108" s="47"/>
      <c r="G108" s="28"/>
    </row>
    <row r="109" spans="2:7" x14ac:dyDescent="0.2">
      <c r="B109" s="82"/>
      <c r="E109" s="46"/>
      <c r="F109" s="47"/>
      <c r="G109" s="28"/>
    </row>
    <row r="110" spans="2:7" x14ac:dyDescent="0.2">
      <c r="B110" s="82"/>
      <c r="E110" s="46"/>
      <c r="F110" s="47"/>
      <c r="G110" s="28"/>
    </row>
    <row r="111" spans="2:7" x14ac:dyDescent="0.2">
      <c r="B111" s="82"/>
      <c r="E111" s="46"/>
      <c r="F111" s="47"/>
      <c r="G111" s="28"/>
    </row>
    <row r="112" spans="2:7" x14ac:dyDescent="0.2">
      <c r="B112" s="82"/>
      <c r="E112" s="46"/>
      <c r="F112" s="47"/>
      <c r="G112" s="28"/>
    </row>
    <row r="113" spans="2:7" x14ac:dyDescent="0.2">
      <c r="B113" s="82"/>
      <c r="E113" s="46"/>
      <c r="F113" s="47"/>
      <c r="G113" s="28"/>
    </row>
    <row r="114" spans="2:7" x14ac:dyDescent="0.2">
      <c r="B114" s="82"/>
      <c r="E114" s="46"/>
      <c r="F114" s="47"/>
      <c r="G114" s="28"/>
    </row>
    <row r="115" spans="2:7" x14ac:dyDescent="0.2">
      <c r="B115" s="82"/>
      <c r="E115" s="46"/>
      <c r="F115" s="47"/>
      <c r="G115" s="28"/>
    </row>
    <row r="116" spans="2:7" x14ac:dyDescent="0.2">
      <c r="B116" s="82"/>
      <c r="E116" s="46"/>
      <c r="F116" s="47"/>
      <c r="G116" s="28"/>
    </row>
    <row r="117" spans="2:7" x14ac:dyDescent="0.2">
      <c r="B117" s="82"/>
      <c r="E117" s="46"/>
      <c r="F117" s="47"/>
      <c r="G117" s="28"/>
    </row>
    <row r="118" spans="2:7" x14ac:dyDescent="0.2">
      <c r="B118" s="82"/>
      <c r="E118" s="46"/>
      <c r="F118" s="47"/>
      <c r="G118" s="28"/>
    </row>
    <row r="119" spans="2:7" x14ac:dyDescent="0.2">
      <c r="B119" s="82"/>
      <c r="E119" s="46"/>
      <c r="F119" s="47"/>
      <c r="G119" s="28"/>
    </row>
    <row r="120" spans="2:7" x14ac:dyDescent="0.2">
      <c r="B120" s="82"/>
      <c r="E120" s="46"/>
      <c r="F120" s="47"/>
      <c r="G120" s="28"/>
    </row>
    <row r="121" spans="2:7" x14ac:dyDescent="0.2">
      <c r="B121" s="82"/>
      <c r="E121" s="46"/>
      <c r="F121" s="47"/>
      <c r="G121" s="28"/>
    </row>
    <row r="122" spans="2:7" x14ac:dyDescent="0.2">
      <c r="B122" s="82"/>
      <c r="E122" s="46"/>
      <c r="F122" s="47"/>
      <c r="G122" s="28"/>
    </row>
    <row r="123" spans="2:7" x14ac:dyDescent="0.2">
      <c r="B123" s="82"/>
      <c r="E123" s="46"/>
      <c r="F123" s="47"/>
      <c r="G123" s="28"/>
    </row>
    <row r="124" spans="2:7" x14ac:dyDescent="0.2">
      <c r="B124" s="82"/>
      <c r="E124" s="46"/>
      <c r="F124" s="47"/>
      <c r="G124" s="28"/>
    </row>
    <row r="125" spans="2:7" x14ac:dyDescent="0.2">
      <c r="B125" s="82"/>
      <c r="E125" s="46"/>
      <c r="F125" s="47"/>
      <c r="G125" s="28"/>
    </row>
    <row r="126" spans="2:7" x14ac:dyDescent="0.2">
      <c r="B126" s="82"/>
      <c r="E126" s="46"/>
      <c r="F126" s="47"/>
      <c r="G126" s="28"/>
    </row>
    <row r="127" spans="2:7" x14ac:dyDescent="0.2">
      <c r="B127" s="82"/>
      <c r="E127" s="46"/>
      <c r="F127" s="47"/>
      <c r="G127" s="28"/>
    </row>
    <row r="128" spans="2:7" x14ac:dyDescent="0.2">
      <c r="B128" s="82"/>
      <c r="E128" s="46"/>
      <c r="F128" s="47"/>
      <c r="G128" s="28"/>
    </row>
    <row r="129" spans="2:7" x14ac:dyDescent="0.2">
      <c r="B129" s="82"/>
      <c r="E129" s="46"/>
      <c r="F129" s="47"/>
      <c r="G129" s="28"/>
    </row>
    <row r="130" spans="2:7" x14ac:dyDescent="0.2">
      <c r="B130" s="82"/>
      <c r="E130" s="46"/>
      <c r="F130" s="47"/>
      <c r="G130" s="28"/>
    </row>
    <row r="131" spans="2:7" x14ac:dyDescent="0.2">
      <c r="B131" s="82"/>
      <c r="E131" s="46"/>
      <c r="F131" s="47"/>
      <c r="G131" s="28"/>
    </row>
    <row r="132" spans="2:7" x14ac:dyDescent="0.2">
      <c r="B132" s="82"/>
      <c r="E132" s="46"/>
      <c r="F132" s="47"/>
      <c r="G132" s="28"/>
    </row>
    <row r="133" spans="2:7" x14ac:dyDescent="0.2">
      <c r="B133" s="82"/>
      <c r="E133" s="46"/>
      <c r="F133" s="47"/>
      <c r="G133" s="28"/>
    </row>
    <row r="134" spans="2:7" x14ac:dyDescent="0.2">
      <c r="B134" s="82"/>
      <c r="E134" s="46"/>
      <c r="F134" s="47"/>
      <c r="G134" s="28"/>
    </row>
    <row r="135" spans="2:7" x14ac:dyDescent="0.2">
      <c r="B135" s="82"/>
      <c r="E135" s="46"/>
      <c r="F135" s="47"/>
      <c r="G135" s="28"/>
    </row>
    <row r="136" spans="2:7" x14ac:dyDescent="0.2">
      <c r="B136" s="82"/>
      <c r="E136" s="46"/>
      <c r="F136" s="47"/>
      <c r="G136" s="28"/>
    </row>
    <row r="137" spans="2:7" x14ac:dyDescent="0.2">
      <c r="B137" s="82"/>
      <c r="E137" s="46"/>
      <c r="F137" s="47"/>
      <c r="G137" s="28"/>
    </row>
    <row r="138" spans="2:7" x14ac:dyDescent="0.2">
      <c r="B138" s="82"/>
      <c r="E138" s="46"/>
      <c r="F138" s="47"/>
      <c r="G138" s="28"/>
    </row>
    <row r="139" spans="2:7" x14ac:dyDescent="0.2">
      <c r="B139" s="82"/>
      <c r="E139" s="46"/>
      <c r="F139" s="47"/>
      <c r="G139" s="28"/>
    </row>
    <row r="140" spans="2:7" x14ac:dyDescent="0.2">
      <c r="B140" s="82"/>
      <c r="E140" s="46"/>
      <c r="F140" s="47"/>
      <c r="G140" s="28"/>
    </row>
    <row r="141" spans="2:7" x14ac:dyDescent="0.2">
      <c r="B141" s="82"/>
      <c r="E141" s="46"/>
      <c r="F141" s="47"/>
      <c r="G141" s="28"/>
    </row>
    <row r="142" spans="2:7" x14ac:dyDescent="0.2">
      <c r="B142" s="82"/>
      <c r="E142" s="46"/>
      <c r="F142" s="47"/>
      <c r="G142" s="28"/>
    </row>
    <row r="143" spans="2:7" x14ac:dyDescent="0.2">
      <c r="B143" s="82"/>
      <c r="E143" s="46"/>
      <c r="F143" s="47"/>
      <c r="G143" s="28"/>
    </row>
    <row r="144" spans="2:7" x14ac:dyDescent="0.2">
      <c r="B144" s="82"/>
      <c r="E144" s="46"/>
      <c r="F144" s="47"/>
      <c r="G144" s="28"/>
    </row>
    <row r="145" spans="2:7" x14ac:dyDescent="0.2">
      <c r="B145" s="82"/>
      <c r="E145" s="46"/>
      <c r="F145" s="47"/>
      <c r="G145" s="28"/>
    </row>
    <row r="146" spans="2:7" x14ac:dyDescent="0.2">
      <c r="B146" s="82"/>
      <c r="E146" s="46"/>
      <c r="F146" s="47"/>
      <c r="G146" s="28"/>
    </row>
    <row r="147" spans="2:7" x14ac:dyDescent="0.2">
      <c r="B147" s="82"/>
      <c r="E147" s="46"/>
      <c r="F147" s="47"/>
      <c r="G147" s="28"/>
    </row>
    <row r="148" spans="2:7" x14ac:dyDescent="0.2">
      <c r="B148" s="82"/>
      <c r="E148" s="46"/>
      <c r="F148" s="47"/>
      <c r="G148" s="28"/>
    </row>
    <row r="149" spans="2:7" x14ac:dyDescent="0.2">
      <c r="B149" s="82"/>
      <c r="E149" s="46"/>
      <c r="F149" s="47"/>
      <c r="G149" s="28"/>
    </row>
    <row r="150" spans="2:7" x14ac:dyDescent="0.2">
      <c r="B150" s="82"/>
      <c r="E150" s="46"/>
      <c r="F150" s="47"/>
      <c r="G150" s="28"/>
    </row>
    <row r="151" spans="2:7" x14ac:dyDescent="0.2">
      <c r="B151" s="82"/>
      <c r="E151" s="46"/>
      <c r="F151" s="47"/>
      <c r="G151" s="28"/>
    </row>
    <row r="152" spans="2:7" x14ac:dyDescent="0.2">
      <c r="B152" s="82"/>
      <c r="E152" s="46"/>
      <c r="F152" s="47"/>
      <c r="G152" s="28"/>
    </row>
    <row r="153" spans="2:7" x14ac:dyDescent="0.2">
      <c r="B153" s="82"/>
      <c r="E153" s="46"/>
      <c r="F153" s="47"/>
      <c r="G153" s="28"/>
    </row>
    <row r="154" spans="2:7" x14ac:dyDescent="0.2">
      <c r="B154" s="82"/>
      <c r="E154" s="46"/>
      <c r="F154" s="47"/>
      <c r="G154" s="28"/>
    </row>
    <row r="155" spans="2:7" x14ac:dyDescent="0.2">
      <c r="B155" s="82"/>
      <c r="E155" s="46"/>
      <c r="F155" s="47"/>
      <c r="G155" s="28"/>
    </row>
    <row r="156" spans="2:7" x14ac:dyDescent="0.2">
      <c r="B156" s="82"/>
      <c r="E156" s="46"/>
      <c r="F156" s="47"/>
      <c r="G156" s="28"/>
    </row>
    <row r="157" spans="2:7" x14ac:dyDescent="0.2">
      <c r="B157" s="82"/>
      <c r="E157" s="46"/>
      <c r="F157" s="47"/>
      <c r="G157" s="28"/>
    </row>
    <row r="158" spans="2:7" x14ac:dyDescent="0.2">
      <c r="B158" s="82"/>
      <c r="E158" s="46"/>
      <c r="F158" s="47"/>
      <c r="G158" s="28"/>
    </row>
    <row r="159" spans="2:7" x14ac:dyDescent="0.2">
      <c r="B159" s="82"/>
      <c r="E159" s="46"/>
      <c r="F159" s="47"/>
      <c r="G159" s="28"/>
    </row>
    <row r="160" spans="2:7" x14ac:dyDescent="0.2">
      <c r="B160" s="82"/>
      <c r="E160" s="46"/>
      <c r="F160" s="47"/>
      <c r="G160" s="28"/>
    </row>
    <row r="161" spans="2:7" x14ac:dyDescent="0.2">
      <c r="B161" s="82"/>
      <c r="E161" s="46"/>
      <c r="F161" s="47"/>
      <c r="G161" s="28"/>
    </row>
    <row r="162" spans="2:7" x14ac:dyDescent="0.2">
      <c r="B162" s="82"/>
      <c r="E162" s="46"/>
      <c r="F162" s="47"/>
      <c r="G162" s="28"/>
    </row>
    <row r="163" spans="2:7" x14ac:dyDescent="0.2">
      <c r="B163" s="82"/>
      <c r="E163" s="46"/>
      <c r="F163" s="47"/>
      <c r="G163" s="28"/>
    </row>
    <row r="164" spans="2:7" x14ac:dyDescent="0.2">
      <c r="B164" s="82"/>
      <c r="E164" s="46"/>
      <c r="F164" s="47"/>
      <c r="G164" s="28"/>
    </row>
    <row r="165" spans="2:7" x14ac:dyDescent="0.2">
      <c r="B165" s="82"/>
      <c r="E165" s="46"/>
      <c r="F165" s="47"/>
      <c r="G165" s="28"/>
    </row>
    <row r="166" spans="2:7" x14ac:dyDescent="0.2">
      <c r="B166" s="82"/>
      <c r="E166" s="46"/>
      <c r="F166" s="47"/>
      <c r="G166" s="28"/>
    </row>
    <row r="167" spans="2:7" x14ac:dyDescent="0.2">
      <c r="B167" s="82"/>
      <c r="E167" s="46"/>
      <c r="F167" s="47"/>
      <c r="G167" s="28"/>
    </row>
    <row r="168" spans="2:7" x14ac:dyDescent="0.2">
      <c r="B168" s="82"/>
      <c r="E168" s="46"/>
      <c r="F168" s="47"/>
      <c r="G168" s="28"/>
    </row>
    <row r="169" spans="2:7" x14ac:dyDescent="0.2">
      <c r="B169" s="82"/>
      <c r="E169" s="46"/>
      <c r="F169" s="47"/>
      <c r="G169" s="28"/>
    </row>
    <row r="170" spans="2:7" x14ac:dyDescent="0.2">
      <c r="B170" s="82"/>
      <c r="E170" s="46"/>
      <c r="F170" s="47"/>
      <c r="G170" s="28"/>
    </row>
    <row r="171" spans="2:7" x14ac:dyDescent="0.2">
      <c r="B171" s="82"/>
      <c r="E171" s="46"/>
      <c r="F171" s="47"/>
      <c r="G171" s="28"/>
    </row>
    <row r="172" spans="2:7" x14ac:dyDescent="0.2">
      <c r="B172" s="82"/>
      <c r="E172" s="46"/>
      <c r="F172" s="47"/>
      <c r="G172" s="28"/>
    </row>
    <row r="173" spans="2:7" x14ac:dyDescent="0.2">
      <c r="B173" s="82"/>
      <c r="E173" s="46"/>
      <c r="F173" s="47"/>
      <c r="G173" s="28"/>
    </row>
    <row r="174" spans="2:7" x14ac:dyDescent="0.2">
      <c r="B174" s="82"/>
      <c r="E174" s="46"/>
      <c r="F174" s="47"/>
      <c r="G174" s="28"/>
    </row>
    <row r="175" spans="2:7" x14ac:dyDescent="0.2">
      <c r="B175" s="82"/>
      <c r="E175" s="46"/>
      <c r="F175" s="47"/>
      <c r="G175" s="28"/>
    </row>
    <row r="176" spans="2:7" x14ac:dyDescent="0.2">
      <c r="B176" s="82"/>
      <c r="E176" s="46"/>
      <c r="F176" s="47"/>
      <c r="G176" s="28"/>
    </row>
    <row r="177" spans="2:7" x14ac:dyDescent="0.2">
      <c r="B177" s="82"/>
      <c r="E177" s="46"/>
      <c r="F177" s="47"/>
      <c r="G177" s="28"/>
    </row>
    <row r="178" spans="2:7" x14ac:dyDescent="0.2">
      <c r="B178" s="82"/>
      <c r="E178" s="46"/>
      <c r="F178" s="47"/>
      <c r="G178" s="28"/>
    </row>
    <row r="179" spans="2:7" x14ac:dyDescent="0.2">
      <c r="B179" s="82"/>
      <c r="E179" s="46"/>
      <c r="F179" s="47"/>
      <c r="G179" s="28"/>
    </row>
    <row r="180" spans="2:7" x14ac:dyDescent="0.2">
      <c r="B180" s="82"/>
      <c r="E180" s="46"/>
      <c r="F180" s="47"/>
      <c r="G180" s="28"/>
    </row>
    <row r="181" spans="2:7" x14ac:dyDescent="0.2">
      <c r="B181" s="82"/>
      <c r="E181" s="46"/>
      <c r="F181" s="47"/>
      <c r="G181" s="28"/>
    </row>
    <row r="182" spans="2:7" x14ac:dyDescent="0.2">
      <c r="B182" s="82"/>
      <c r="E182" s="46"/>
      <c r="F182" s="47"/>
      <c r="G182" s="28"/>
    </row>
    <row r="183" spans="2:7" x14ac:dyDescent="0.2">
      <c r="B183" s="82"/>
      <c r="E183" s="46"/>
      <c r="F183" s="47"/>
      <c r="G183" s="28"/>
    </row>
    <row r="184" spans="2:7" x14ac:dyDescent="0.2">
      <c r="B184" s="82"/>
      <c r="E184" s="46"/>
      <c r="F184" s="47"/>
      <c r="G184" s="28"/>
    </row>
    <row r="185" spans="2:7" x14ac:dyDescent="0.2">
      <c r="B185" s="82"/>
      <c r="E185" s="46"/>
      <c r="F185" s="47"/>
      <c r="G185" s="28"/>
    </row>
    <row r="186" spans="2:7" x14ac:dyDescent="0.2">
      <c r="B186" s="82"/>
      <c r="E186" s="46"/>
      <c r="F186" s="47"/>
      <c r="G186" s="28"/>
    </row>
    <row r="187" spans="2:7" x14ac:dyDescent="0.2">
      <c r="B187" s="82"/>
      <c r="E187" s="46"/>
      <c r="F187" s="47"/>
      <c r="G187" s="28"/>
    </row>
    <row r="188" spans="2:7" x14ac:dyDescent="0.2">
      <c r="B188" s="82"/>
      <c r="E188" s="46"/>
      <c r="F188" s="47"/>
      <c r="G188" s="28"/>
    </row>
    <row r="189" spans="2:7" x14ac:dyDescent="0.2">
      <c r="B189" s="82"/>
      <c r="E189" s="46"/>
      <c r="F189" s="47"/>
      <c r="G189" s="28"/>
    </row>
    <row r="190" spans="2:7" x14ac:dyDescent="0.2">
      <c r="B190" s="82"/>
      <c r="E190" s="46"/>
      <c r="F190" s="47"/>
      <c r="G190" s="28"/>
    </row>
    <row r="191" spans="2:7" x14ac:dyDescent="0.2">
      <c r="B191" s="82"/>
      <c r="E191" s="46"/>
      <c r="F191" s="47"/>
      <c r="G191" s="28"/>
    </row>
    <row r="192" spans="2:7" x14ac:dyDescent="0.2">
      <c r="B192" s="82"/>
      <c r="E192" s="46"/>
      <c r="F192" s="47"/>
      <c r="G192" s="28"/>
    </row>
    <row r="193" spans="2:7" x14ac:dyDescent="0.2">
      <c r="B193" s="82"/>
      <c r="E193" s="46"/>
      <c r="F193" s="47"/>
      <c r="G193" s="28"/>
    </row>
    <row r="194" spans="2:7" x14ac:dyDescent="0.2">
      <c r="B194" s="82"/>
      <c r="E194" s="46"/>
      <c r="F194" s="47"/>
      <c r="G194" s="28"/>
    </row>
    <row r="195" spans="2:7" x14ac:dyDescent="0.2">
      <c r="B195" s="82"/>
      <c r="E195" s="46"/>
      <c r="F195" s="47"/>
      <c r="G195" s="28"/>
    </row>
    <row r="196" spans="2:7" x14ac:dyDescent="0.2">
      <c r="B196" s="82"/>
      <c r="E196" s="46"/>
      <c r="F196" s="47"/>
      <c r="G196" s="28"/>
    </row>
    <row r="197" spans="2:7" x14ac:dyDescent="0.2">
      <c r="B197" s="82"/>
      <c r="E197" s="46"/>
      <c r="F197" s="47"/>
      <c r="G197" s="28"/>
    </row>
    <row r="198" spans="2:7" x14ac:dyDescent="0.2">
      <c r="B198" s="82"/>
      <c r="E198" s="46"/>
      <c r="F198" s="47"/>
      <c r="G198" s="28"/>
    </row>
    <row r="199" spans="2:7" x14ac:dyDescent="0.2">
      <c r="B199" s="82"/>
      <c r="E199" s="46"/>
      <c r="F199" s="47"/>
      <c r="G199" s="28"/>
    </row>
    <row r="200" spans="2:7" x14ac:dyDescent="0.2">
      <c r="B200" s="82"/>
      <c r="E200" s="46"/>
      <c r="F200" s="47"/>
      <c r="G200" s="28"/>
    </row>
    <row r="201" spans="2:7" x14ac:dyDescent="0.2">
      <c r="B201" s="82"/>
      <c r="E201" s="46"/>
      <c r="F201" s="47"/>
      <c r="G201" s="28"/>
    </row>
    <row r="202" spans="2:7" x14ac:dyDescent="0.2">
      <c r="B202" s="82"/>
      <c r="E202" s="46"/>
      <c r="F202" s="47"/>
      <c r="G202" s="28"/>
    </row>
    <row r="203" spans="2:7" x14ac:dyDescent="0.2">
      <c r="B203" s="82"/>
      <c r="E203" s="46"/>
      <c r="F203" s="47"/>
      <c r="G203" s="28"/>
    </row>
    <row r="204" spans="2:7" x14ac:dyDescent="0.2">
      <c r="B204" s="82"/>
      <c r="E204" s="46"/>
      <c r="F204" s="47"/>
      <c r="G204" s="28"/>
    </row>
    <row r="205" spans="2:7" x14ac:dyDescent="0.2">
      <c r="B205" s="82"/>
      <c r="E205" s="46"/>
      <c r="F205" s="47"/>
      <c r="G205" s="28"/>
    </row>
    <row r="206" spans="2:7" x14ac:dyDescent="0.2">
      <c r="B206" s="82"/>
      <c r="E206" s="46"/>
      <c r="F206" s="47"/>
      <c r="G206" s="28"/>
    </row>
    <row r="207" spans="2:7" x14ac:dyDescent="0.2">
      <c r="B207" s="82"/>
      <c r="E207" s="46"/>
      <c r="F207" s="47"/>
      <c r="G207" s="28"/>
    </row>
    <row r="208" spans="2:7" x14ac:dyDescent="0.2">
      <c r="B208" s="82"/>
      <c r="E208" s="46"/>
      <c r="F208" s="47"/>
      <c r="G208" s="28"/>
    </row>
    <row r="209" spans="2:7" x14ac:dyDescent="0.2">
      <c r="B209" s="82"/>
      <c r="E209" s="46"/>
      <c r="F209" s="47"/>
      <c r="G209" s="28"/>
    </row>
    <row r="210" spans="2:7" x14ac:dyDescent="0.2">
      <c r="B210" s="82"/>
      <c r="E210" s="46"/>
      <c r="F210" s="47"/>
      <c r="G210" s="28"/>
    </row>
    <row r="211" spans="2:7" x14ac:dyDescent="0.2">
      <c r="B211" s="82"/>
      <c r="E211" s="46"/>
      <c r="F211" s="47"/>
      <c r="G211" s="28"/>
    </row>
    <row r="212" spans="2:7" x14ac:dyDescent="0.2">
      <c r="B212" s="82"/>
      <c r="E212" s="46"/>
      <c r="F212" s="47"/>
      <c r="G212" s="28"/>
    </row>
    <row r="213" spans="2:7" x14ac:dyDescent="0.2">
      <c r="B213" s="82"/>
      <c r="E213" s="46"/>
      <c r="F213" s="47"/>
      <c r="G213" s="28"/>
    </row>
    <row r="214" spans="2:7" x14ac:dyDescent="0.2">
      <c r="B214" s="82"/>
      <c r="E214" s="46"/>
      <c r="F214" s="47"/>
      <c r="G214" s="28"/>
    </row>
    <row r="215" spans="2:7" x14ac:dyDescent="0.2">
      <c r="B215" s="82"/>
      <c r="E215" s="46"/>
      <c r="F215" s="47"/>
      <c r="G215" s="28"/>
    </row>
    <row r="216" spans="2:7" x14ac:dyDescent="0.2">
      <c r="B216" s="82"/>
      <c r="E216" s="46"/>
      <c r="F216" s="47"/>
      <c r="G216" s="28"/>
    </row>
    <row r="217" spans="2:7" x14ac:dyDescent="0.2">
      <c r="B217" s="82"/>
      <c r="E217" s="46"/>
      <c r="F217" s="47"/>
      <c r="G217" s="28"/>
    </row>
    <row r="218" spans="2:7" x14ac:dyDescent="0.2">
      <c r="B218" s="82"/>
      <c r="E218" s="46"/>
      <c r="F218" s="47"/>
      <c r="G218" s="28"/>
    </row>
    <row r="219" spans="2:7" x14ac:dyDescent="0.2">
      <c r="B219" s="82"/>
      <c r="E219" s="46"/>
      <c r="F219" s="47"/>
      <c r="G219" s="28"/>
    </row>
    <row r="220" spans="2:7" x14ac:dyDescent="0.2">
      <c r="B220" s="82"/>
      <c r="E220" s="46"/>
      <c r="F220" s="47"/>
      <c r="G220" s="28"/>
    </row>
    <row r="221" spans="2:7" x14ac:dyDescent="0.2">
      <c r="B221" s="82"/>
      <c r="E221" s="46"/>
      <c r="F221" s="47"/>
      <c r="G221" s="28"/>
    </row>
    <row r="222" spans="2:7" x14ac:dyDescent="0.2">
      <c r="B222" s="82"/>
      <c r="E222" s="46"/>
      <c r="F222" s="47"/>
      <c r="G222" s="28"/>
    </row>
    <row r="223" spans="2:7" x14ac:dyDescent="0.2">
      <c r="B223" s="82"/>
      <c r="E223" s="46"/>
      <c r="F223" s="47"/>
      <c r="G223" s="28"/>
    </row>
    <row r="224" spans="2:7" x14ac:dyDescent="0.2">
      <c r="B224" s="82"/>
      <c r="E224" s="46"/>
      <c r="F224" s="47"/>
      <c r="G224" s="28"/>
    </row>
    <row r="225" spans="2:7" x14ac:dyDescent="0.2">
      <c r="B225" s="82"/>
      <c r="E225" s="46"/>
      <c r="F225" s="47"/>
      <c r="G225" s="28"/>
    </row>
    <row r="226" spans="2:7" x14ac:dyDescent="0.2">
      <c r="B226" s="82"/>
      <c r="E226" s="46"/>
      <c r="F226" s="47"/>
      <c r="G226" s="28"/>
    </row>
    <row r="227" spans="2:7" x14ac:dyDescent="0.2">
      <c r="B227" s="82"/>
      <c r="E227" s="46"/>
      <c r="F227" s="47"/>
      <c r="G227" s="28"/>
    </row>
    <row r="228" spans="2:7" x14ac:dyDescent="0.2">
      <c r="B228" s="82"/>
      <c r="E228" s="46"/>
      <c r="F228" s="47"/>
      <c r="G228" s="28"/>
    </row>
    <row r="229" spans="2:7" x14ac:dyDescent="0.2">
      <c r="B229" s="82"/>
      <c r="E229" s="46"/>
      <c r="F229" s="47"/>
      <c r="G229" s="28"/>
    </row>
    <row r="230" spans="2:7" x14ac:dyDescent="0.2">
      <c r="B230" s="82"/>
      <c r="E230" s="46"/>
      <c r="F230" s="47"/>
      <c r="G230" s="28"/>
    </row>
    <row r="231" spans="2:7" x14ac:dyDescent="0.2">
      <c r="B231" s="82"/>
      <c r="E231" s="46"/>
      <c r="F231" s="47"/>
      <c r="G231" s="28"/>
    </row>
    <row r="232" spans="2:7" x14ac:dyDescent="0.2">
      <c r="B232" s="82"/>
      <c r="E232" s="46"/>
      <c r="F232" s="47"/>
      <c r="G232" s="28"/>
    </row>
    <row r="233" spans="2:7" x14ac:dyDescent="0.2">
      <c r="B233" s="82"/>
      <c r="E233" s="46"/>
      <c r="F233" s="47"/>
      <c r="G233" s="28"/>
    </row>
    <row r="234" spans="2:7" x14ac:dyDescent="0.2">
      <c r="B234" s="82"/>
      <c r="E234" s="46"/>
      <c r="F234" s="47"/>
      <c r="G234" s="28"/>
    </row>
    <row r="235" spans="2:7" x14ac:dyDescent="0.2">
      <c r="B235" s="82"/>
      <c r="E235" s="46"/>
      <c r="F235" s="47"/>
      <c r="G235" s="28"/>
    </row>
    <row r="236" spans="2:7" x14ac:dyDescent="0.2">
      <c r="B236" s="82"/>
      <c r="E236" s="46"/>
      <c r="F236" s="47"/>
      <c r="G236" s="28"/>
    </row>
    <row r="237" spans="2:7" x14ac:dyDescent="0.2">
      <c r="B237" s="82"/>
      <c r="E237" s="46"/>
      <c r="F237" s="47"/>
      <c r="G237" s="28"/>
    </row>
    <row r="238" spans="2:7" x14ac:dyDescent="0.2">
      <c r="B238" s="82"/>
      <c r="E238" s="46"/>
      <c r="F238" s="47"/>
      <c r="G238" s="28"/>
    </row>
    <row r="239" spans="2:7" x14ac:dyDescent="0.2">
      <c r="B239" s="82"/>
      <c r="E239" s="46"/>
      <c r="F239" s="47"/>
      <c r="G239" s="28"/>
    </row>
    <row r="240" spans="2:7" x14ac:dyDescent="0.2">
      <c r="B240" s="82"/>
      <c r="E240" s="46"/>
      <c r="F240" s="47"/>
      <c r="G240" s="28"/>
    </row>
    <row r="241" spans="2:7" x14ac:dyDescent="0.2">
      <c r="B241" s="82"/>
      <c r="E241" s="46"/>
      <c r="F241" s="47"/>
      <c r="G241" s="28"/>
    </row>
    <row r="242" spans="2:7" x14ac:dyDescent="0.2">
      <c r="B242" s="82"/>
      <c r="E242" s="46"/>
      <c r="F242" s="47"/>
      <c r="G242" s="28"/>
    </row>
    <row r="243" spans="2:7" x14ac:dyDescent="0.2">
      <c r="B243" s="82"/>
      <c r="E243" s="46"/>
      <c r="F243" s="47"/>
      <c r="G243" s="28"/>
    </row>
    <row r="244" spans="2:7" x14ac:dyDescent="0.2">
      <c r="B244" s="82"/>
      <c r="E244" s="46"/>
      <c r="F244" s="47"/>
      <c r="G244" s="28"/>
    </row>
    <row r="245" spans="2:7" x14ac:dyDescent="0.2">
      <c r="B245" s="82"/>
      <c r="E245" s="46"/>
      <c r="F245" s="47"/>
      <c r="G245" s="28"/>
    </row>
    <row r="246" spans="2:7" x14ac:dyDescent="0.2">
      <c r="B246" s="82"/>
      <c r="E246" s="46"/>
      <c r="F246" s="47"/>
      <c r="G246" s="28"/>
    </row>
    <row r="247" spans="2:7" x14ac:dyDescent="0.2">
      <c r="B247" s="82"/>
      <c r="E247" s="46"/>
      <c r="F247" s="47"/>
      <c r="G247" s="28"/>
    </row>
    <row r="248" spans="2:7" x14ac:dyDescent="0.2">
      <c r="B248" s="82"/>
      <c r="E248" s="46"/>
      <c r="F248" s="47"/>
      <c r="G248" s="28"/>
    </row>
    <row r="249" spans="2:7" x14ac:dyDescent="0.2">
      <c r="B249" s="82"/>
      <c r="E249" s="46"/>
      <c r="F249" s="47"/>
      <c r="G249" s="28"/>
    </row>
    <row r="250" spans="2:7" x14ac:dyDescent="0.2">
      <c r="B250" s="82"/>
      <c r="E250" s="46"/>
      <c r="F250" s="47"/>
      <c r="G250" s="28"/>
    </row>
    <row r="251" spans="2:7" x14ac:dyDescent="0.2">
      <c r="B251" s="82"/>
      <c r="E251" s="46"/>
      <c r="F251" s="47"/>
      <c r="G251" s="28"/>
    </row>
    <row r="252" spans="2:7" x14ac:dyDescent="0.2">
      <c r="B252" s="82"/>
      <c r="E252" s="46"/>
      <c r="F252" s="47"/>
      <c r="G252" s="28"/>
    </row>
    <row r="253" spans="2:7" x14ac:dyDescent="0.2">
      <c r="B253" s="82"/>
      <c r="E253" s="46"/>
      <c r="F253" s="47"/>
      <c r="G253" s="28"/>
    </row>
    <row r="254" spans="2:7" x14ac:dyDescent="0.2">
      <c r="B254" s="82"/>
      <c r="E254" s="46"/>
      <c r="F254" s="47"/>
      <c r="G254" s="28"/>
    </row>
    <row r="255" spans="2:7" x14ac:dyDescent="0.2">
      <c r="B255" s="82"/>
      <c r="E255" s="46"/>
      <c r="F255" s="47"/>
      <c r="G255" s="28"/>
    </row>
    <row r="256" spans="2:7" x14ac:dyDescent="0.2">
      <c r="B256" s="82"/>
      <c r="E256" s="46"/>
      <c r="F256" s="47"/>
      <c r="G256" s="28"/>
    </row>
    <row r="257" spans="2:7" x14ac:dyDescent="0.2">
      <c r="B257" s="82"/>
      <c r="E257" s="46"/>
      <c r="F257" s="47"/>
      <c r="G257" s="28"/>
    </row>
    <row r="258" spans="2:7" x14ac:dyDescent="0.2">
      <c r="B258" s="82"/>
      <c r="E258" s="46"/>
      <c r="F258" s="47"/>
      <c r="G258" s="28"/>
    </row>
    <row r="259" spans="2:7" x14ac:dyDescent="0.2">
      <c r="B259" s="82"/>
      <c r="E259" s="46"/>
      <c r="F259" s="47"/>
      <c r="G259" s="28"/>
    </row>
    <row r="260" spans="2:7" x14ac:dyDescent="0.2">
      <c r="B260" s="82"/>
      <c r="E260" s="46"/>
      <c r="F260" s="47"/>
      <c r="G260" s="28"/>
    </row>
    <row r="261" spans="2:7" x14ac:dyDescent="0.2">
      <c r="B261" s="82"/>
      <c r="E261" s="46"/>
      <c r="F261" s="47"/>
      <c r="G261" s="28"/>
    </row>
    <row r="262" spans="2:7" x14ac:dyDescent="0.2">
      <c r="B262" s="82"/>
      <c r="E262" s="46"/>
      <c r="F262" s="47"/>
      <c r="G262" s="28"/>
    </row>
    <row r="263" spans="2:7" x14ac:dyDescent="0.2">
      <c r="B263" s="82"/>
      <c r="E263" s="46"/>
      <c r="F263" s="47"/>
      <c r="G263" s="28"/>
    </row>
    <row r="264" spans="2:7" x14ac:dyDescent="0.2">
      <c r="B264" s="82"/>
      <c r="E264" s="46"/>
      <c r="F264" s="47"/>
      <c r="G264" s="28"/>
    </row>
    <row r="265" spans="2:7" x14ac:dyDescent="0.2">
      <c r="B265" s="82"/>
      <c r="E265" s="46"/>
      <c r="F265" s="47"/>
      <c r="G265" s="28"/>
    </row>
    <row r="266" spans="2:7" x14ac:dyDescent="0.2">
      <c r="B266" s="82"/>
      <c r="E266" s="46"/>
      <c r="F266" s="47"/>
      <c r="G266" s="28"/>
    </row>
    <row r="267" spans="2:7" x14ac:dyDescent="0.2">
      <c r="B267" s="82"/>
      <c r="E267" s="46"/>
      <c r="F267" s="47"/>
      <c r="G267" s="28"/>
    </row>
    <row r="268" spans="2:7" x14ac:dyDescent="0.2">
      <c r="B268" s="82"/>
      <c r="E268" s="46"/>
      <c r="F268" s="47"/>
      <c r="G268" s="28"/>
    </row>
    <row r="269" spans="2:7" x14ac:dyDescent="0.2">
      <c r="B269" s="82"/>
      <c r="E269" s="46"/>
      <c r="F269" s="47"/>
      <c r="G269" s="28"/>
    </row>
    <row r="270" spans="2:7" x14ac:dyDescent="0.2">
      <c r="B270" s="82"/>
      <c r="E270" s="46"/>
      <c r="F270" s="47"/>
      <c r="G270" s="28"/>
    </row>
    <row r="271" spans="2:7" x14ac:dyDescent="0.2">
      <c r="B271" s="82"/>
      <c r="E271" s="46"/>
      <c r="F271" s="47"/>
      <c r="G271" s="28"/>
    </row>
    <row r="272" spans="2:7" x14ac:dyDescent="0.2">
      <c r="B272" s="82"/>
      <c r="E272" s="46"/>
      <c r="F272" s="47"/>
      <c r="G272" s="28"/>
    </row>
    <row r="273" spans="2:7" x14ac:dyDescent="0.2">
      <c r="B273" s="82"/>
      <c r="E273" s="46"/>
      <c r="F273" s="47"/>
      <c r="G273" s="28"/>
    </row>
    <row r="274" spans="2:7" x14ac:dyDescent="0.2">
      <c r="B274" s="82"/>
      <c r="E274" s="46"/>
      <c r="F274" s="47"/>
      <c r="G274" s="28"/>
    </row>
    <row r="275" spans="2:7" x14ac:dyDescent="0.2">
      <c r="B275" s="82"/>
      <c r="E275" s="46"/>
      <c r="F275" s="47"/>
      <c r="G275" s="28"/>
    </row>
    <row r="276" spans="2:7" x14ac:dyDescent="0.2">
      <c r="B276" s="82"/>
      <c r="E276" s="46"/>
      <c r="F276" s="47"/>
      <c r="G276" s="28"/>
    </row>
    <row r="277" spans="2:7" x14ac:dyDescent="0.2">
      <c r="B277" s="82"/>
      <c r="E277" s="46"/>
      <c r="F277" s="47"/>
      <c r="G277" s="28"/>
    </row>
    <row r="278" spans="2:7" x14ac:dyDescent="0.2">
      <c r="B278" s="82"/>
      <c r="E278" s="46"/>
      <c r="F278" s="47"/>
      <c r="G278" s="28"/>
    </row>
    <row r="279" spans="2:7" x14ac:dyDescent="0.2">
      <c r="B279" s="82"/>
      <c r="E279" s="46"/>
      <c r="F279" s="47"/>
      <c r="G279" s="28"/>
    </row>
    <row r="280" spans="2:7" x14ac:dyDescent="0.2">
      <c r="B280" s="82"/>
      <c r="E280" s="46"/>
      <c r="F280" s="47"/>
      <c r="G280" s="28"/>
    </row>
    <row r="281" spans="2:7" x14ac:dyDescent="0.2">
      <c r="B281" s="82"/>
      <c r="E281" s="46"/>
      <c r="F281" s="47"/>
      <c r="G281" s="28"/>
    </row>
    <row r="282" spans="2:7" x14ac:dyDescent="0.2">
      <c r="B282" s="82"/>
      <c r="E282" s="46"/>
      <c r="F282" s="47"/>
      <c r="G282" s="28"/>
    </row>
    <row r="283" spans="2:7" x14ac:dyDescent="0.2">
      <c r="B283" s="82"/>
      <c r="E283" s="46"/>
      <c r="F283" s="47"/>
      <c r="G283" s="28"/>
    </row>
    <row r="284" spans="2:7" x14ac:dyDescent="0.2">
      <c r="B284" s="82"/>
      <c r="E284" s="46"/>
      <c r="F284" s="47"/>
      <c r="G284" s="28"/>
    </row>
    <row r="285" spans="2:7" x14ac:dyDescent="0.2">
      <c r="B285" s="82"/>
      <c r="E285" s="46"/>
      <c r="F285" s="47"/>
      <c r="G285" s="28"/>
    </row>
    <row r="286" spans="2:7" x14ac:dyDescent="0.2">
      <c r="B286" s="82"/>
      <c r="E286" s="46"/>
      <c r="F286" s="47"/>
      <c r="G286" s="28"/>
    </row>
    <row r="287" spans="2:7" x14ac:dyDescent="0.2">
      <c r="B287" s="82"/>
      <c r="E287" s="46"/>
      <c r="F287" s="47"/>
      <c r="G287" s="28"/>
    </row>
    <row r="288" spans="2:7" x14ac:dyDescent="0.2">
      <c r="B288" s="82"/>
      <c r="E288" s="46"/>
      <c r="F288" s="47"/>
      <c r="G288" s="28"/>
    </row>
    <row r="289" spans="2:7" x14ac:dyDescent="0.2">
      <c r="B289" s="82"/>
      <c r="E289" s="46"/>
      <c r="F289" s="47"/>
      <c r="G289" s="28"/>
    </row>
    <row r="290" spans="2:7" x14ac:dyDescent="0.2">
      <c r="B290" s="82"/>
      <c r="E290" s="46"/>
      <c r="F290" s="47"/>
      <c r="G290" s="28"/>
    </row>
    <row r="291" spans="2:7" x14ac:dyDescent="0.2">
      <c r="B291" s="82"/>
      <c r="E291" s="46"/>
      <c r="F291" s="47"/>
      <c r="G291" s="28"/>
    </row>
    <row r="292" spans="2:7" x14ac:dyDescent="0.2">
      <c r="B292" s="82"/>
      <c r="E292" s="46"/>
      <c r="F292" s="47"/>
      <c r="G292" s="28"/>
    </row>
    <row r="293" spans="2:7" x14ac:dyDescent="0.2">
      <c r="B293" s="82"/>
      <c r="E293" s="46"/>
      <c r="F293" s="47"/>
      <c r="G293" s="28"/>
    </row>
    <row r="294" spans="2:7" x14ac:dyDescent="0.2">
      <c r="B294" s="82"/>
      <c r="E294" s="46"/>
      <c r="F294" s="47"/>
      <c r="G294" s="28"/>
    </row>
    <row r="295" spans="2:7" x14ac:dyDescent="0.2">
      <c r="B295" s="82"/>
      <c r="E295" s="46"/>
      <c r="F295" s="47"/>
      <c r="G295" s="28"/>
    </row>
    <row r="296" spans="2:7" x14ac:dyDescent="0.2">
      <c r="B296" s="82"/>
      <c r="E296" s="46"/>
      <c r="F296" s="47"/>
      <c r="G296" s="28"/>
    </row>
    <row r="297" spans="2:7" x14ac:dyDescent="0.2">
      <c r="B297" s="82"/>
      <c r="E297" s="46"/>
      <c r="F297" s="47"/>
      <c r="G297" s="28"/>
    </row>
    <row r="298" spans="2:7" x14ac:dyDescent="0.2">
      <c r="B298" s="82"/>
      <c r="E298" s="46"/>
      <c r="F298" s="47"/>
      <c r="G298" s="28"/>
    </row>
    <row r="299" spans="2:7" x14ac:dyDescent="0.2">
      <c r="B299" s="82"/>
      <c r="E299" s="46"/>
      <c r="F299" s="47"/>
      <c r="G299" s="28"/>
    </row>
    <row r="300" spans="2:7" x14ac:dyDescent="0.2">
      <c r="B300" s="82"/>
      <c r="E300" s="46"/>
      <c r="F300" s="47"/>
      <c r="G300" s="28"/>
    </row>
    <row r="301" spans="2:7" x14ac:dyDescent="0.2">
      <c r="B301" s="82"/>
      <c r="E301" s="46"/>
      <c r="F301" s="47"/>
      <c r="G301" s="28"/>
    </row>
    <row r="302" spans="2:7" x14ac:dyDescent="0.2">
      <c r="B302" s="82"/>
      <c r="E302" s="46"/>
      <c r="F302" s="47"/>
      <c r="G302" s="28"/>
    </row>
    <row r="303" spans="2:7" x14ac:dyDescent="0.2">
      <c r="B303" s="82"/>
      <c r="E303" s="46"/>
      <c r="F303" s="47"/>
      <c r="G303" s="28"/>
    </row>
    <row r="304" spans="2:7" x14ac:dyDescent="0.2">
      <c r="B304" s="82"/>
      <c r="E304" s="46"/>
      <c r="F304" s="47"/>
      <c r="G304" s="28"/>
    </row>
    <row r="305" spans="2:7" x14ac:dyDescent="0.2">
      <c r="B305" s="82"/>
      <c r="E305" s="46"/>
      <c r="F305" s="47"/>
      <c r="G305" s="28"/>
    </row>
    <row r="306" spans="2:7" x14ac:dyDescent="0.2">
      <c r="B306" s="82"/>
      <c r="E306" s="46"/>
      <c r="F306" s="47"/>
      <c r="G306" s="28"/>
    </row>
    <row r="307" spans="2:7" x14ac:dyDescent="0.2">
      <c r="B307" s="82"/>
      <c r="E307" s="46"/>
      <c r="F307" s="47"/>
      <c r="G307" s="28"/>
    </row>
    <row r="308" spans="2:7" x14ac:dyDescent="0.2">
      <c r="B308" s="82"/>
      <c r="E308" s="46"/>
      <c r="F308" s="47"/>
      <c r="G308" s="28"/>
    </row>
    <row r="309" spans="2:7" x14ac:dyDescent="0.2">
      <c r="B309" s="82"/>
      <c r="E309" s="46"/>
      <c r="F309" s="47"/>
      <c r="G309" s="28"/>
    </row>
    <row r="310" spans="2:7" x14ac:dyDescent="0.2">
      <c r="B310" s="82"/>
      <c r="E310" s="46"/>
      <c r="F310" s="47"/>
      <c r="G310" s="28"/>
    </row>
    <row r="311" spans="2:7" x14ac:dyDescent="0.2">
      <c r="B311" s="82"/>
      <c r="E311" s="46"/>
      <c r="F311" s="47"/>
      <c r="G311" s="28"/>
    </row>
    <row r="312" spans="2:7" x14ac:dyDescent="0.2">
      <c r="B312" s="82"/>
      <c r="E312" s="46"/>
      <c r="F312" s="47"/>
      <c r="G312" s="28"/>
    </row>
    <row r="313" spans="2:7" x14ac:dyDescent="0.2">
      <c r="B313" s="82"/>
      <c r="E313" s="46"/>
      <c r="F313" s="47"/>
      <c r="G313" s="28"/>
    </row>
    <row r="314" spans="2:7" x14ac:dyDescent="0.2">
      <c r="B314" s="82"/>
      <c r="E314" s="46"/>
      <c r="F314" s="47"/>
      <c r="G314" s="28"/>
    </row>
    <row r="315" spans="2:7" x14ac:dyDescent="0.2">
      <c r="B315" s="82"/>
      <c r="E315" s="46"/>
      <c r="F315" s="47"/>
      <c r="G315" s="28"/>
    </row>
    <row r="316" spans="2:7" x14ac:dyDescent="0.2">
      <c r="B316" s="82"/>
      <c r="E316" s="46"/>
      <c r="F316" s="47"/>
      <c r="G316" s="28"/>
    </row>
    <row r="317" spans="2:7" x14ac:dyDescent="0.2">
      <c r="B317" s="82"/>
      <c r="E317" s="46"/>
      <c r="F317" s="47"/>
      <c r="G317" s="28"/>
    </row>
    <row r="318" spans="2:7" x14ac:dyDescent="0.2">
      <c r="B318" s="82"/>
      <c r="E318" s="46"/>
      <c r="F318" s="47"/>
      <c r="G318" s="28"/>
    </row>
    <row r="319" spans="2:7" x14ac:dyDescent="0.2">
      <c r="B319" s="82"/>
      <c r="E319" s="46"/>
      <c r="F319" s="47"/>
      <c r="G319" s="28"/>
    </row>
    <row r="320" spans="2:7" x14ac:dyDescent="0.2">
      <c r="B320" s="82"/>
      <c r="E320" s="46"/>
      <c r="F320" s="47"/>
      <c r="G320" s="28"/>
    </row>
    <row r="321" spans="2:7" x14ac:dyDescent="0.2">
      <c r="B321" s="82"/>
      <c r="E321" s="46"/>
      <c r="F321" s="47"/>
      <c r="G321" s="28"/>
    </row>
    <row r="322" spans="2:7" x14ac:dyDescent="0.2">
      <c r="B322" s="82"/>
      <c r="E322" s="46"/>
      <c r="F322" s="47"/>
      <c r="G322" s="28"/>
    </row>
    <row r="323" spans="2:7" x14ac:dyDescent="0.2">
      <c r="B323" s="82"/>
      <c r="E323" s="46"/>
      <c r="F323" s="47"/>
      <c r="G323" s="28"/>
    </row>
    <row r="324" spans="2:7" x14ac:dyDescent="0.2">
      <c r="B324" s="82"/>
      <c r="E324" s="46"/>
      <c r="F324" s="47"/>
      <c r="G324" s="28"/>
    </row>
    <row r="325" spans="2:7" x14ac:dyDescent="0.2">
      <c r="B325" s="82"/>
      <c r="E325" s="46"/>
      <c r="F325" s="47"/>
      <c r="G325" s="28"/>
    </row>
    <row r="326" spans="2:7" x14ac:dyDescent="0.2">
      <c r="B326" s="82"/>
      <c r="E326" s="46"/>
      <c r="F326" s="47"/>
      <c r="G326" s="28"/>
    </row>
    <row r="327" spans="2:7" x14ac:dyDescent="0.2">
      <c r="B327" s="82"/>
      <c r="E327" s="46"/>
      <c r="F327" s="47"/>
      <c r="G327" s="28"/>
    </row>
    <row r="328" spans="2:7" x14ac:dyDescent="0.2">
      <c r="B328" s="82"/>
      <c r="E328" s="46"/>
      <c r="F328" s="47"/>
      <c r="G328" s="28"/>
    </row>
    <row r="329" spans="2:7" x14ac:dyDescent="0.2">
      <c r="B329" s="82"/>
      <c r="E329" s="46"/>
      <c r="F329" s="47"/>
      <c r="G329" s="28"/>
    </row>
    <row r="330" spans="2:7" x14ac:dyDescent="0.2">
      <c r="B330" s="82"/>
      <c r="E330" s="46"/>
      <c r="F330" s="47"/>
      <c r="G330" s="28"/>
    </row>
    <row r="331" spans="2:7" x14ac:dyDescent="0.2">
      <c r="B331" s="82"/>
      <c r="E331" s="46"/>
      <c r="F331" s="47"/>
      <c r="G331" s="28"/>
    </row>
    <row r="332" spans="2:7" x14ac:dyDescent="0.2">
      <c r="B332" s="82"/>
      <c r="E332" s="46"/>
      <c r="F332" s="47"/>
      <c r="G332" s="28"/>
    </row>
    <row r="333" spans="2:7" x14ac:dyDescent="0.2">
      <c r="B333" s="82"/>
      <c r="E333" s="46"/>
      <c r="F333" s="47"/>
      <c r="G333" s="28"/>
    </row>
    <row r="334" spans="2:7" x14ac:dyDescent="0.2">
      <c r="B334" s="82"/>
      <c r="E334" s="46"/>
      <c r="F334" s="47"/>
      <c r="G334" s="28"/>
    </row>
    <row r="335" spans="2:7" x14ac:dyDescent="0.2">
      <c r="B335" s="82"/>
      <c r="E335" s="46"/>
      <c r="F335" s="47"/>
      <c r="G335" s="28"/>
    </row>
    <row r="336" spans="2:7" x14ac:dyDescent="0.2">
      <c r="B336" s="82"/>
      <c r="E336" s="46"/>
      <c r="F336" s="47"/>
      <c r="G336" s="28"/>
    </row>
    <row r="337" spans="2:7" x14ac:dyDescent="0.2">
      <c r="B337" s="82"/>
      <c r="E337" s="46"/>
      <c r="F337" s="47"/>
      <c r="G337" s="28"/>
    </row>
    <row r="338" spans="2:7" x14ac:dyDescent="0.2">
      <c r="B338" s="82"/>
      <c r="E338" s="46"/>
      <c r="F338" s="47"/>
      <c r="G338" s="28"/>
    </row>
    <row r="339" spans="2:7" x14ac:dyDescent="0.2">
      <c r="B339" s="82"/>
      <c r="E339" s="46"/>
      <c r="F339" s="47"/>
      <c r="G339" s="28"/>
    </row>
    <row r="340" spans="2:7" x14ac:dyDescent="0.2">
      <c r="B340" s="82"/>
      <c r="E340" s="46"/>
      <c r="F340" s="47"/>
      <c r="G340" s="28"/>
    </row>
    <row r="341" spans="2:7" x14ac:dyDescent="0.2">
      <c r="B341" s="82"/>
      <c r="E341" s="46"/>
      <c r="F341" s="47"/>
      <c r="G341" s="28"/>
    </row>
    <row r="342" spans="2:7" x14ac:dyDescent="0.2">
      <c r="B342" s="82"/>
      <c r="E342" s="46"/>
      <c r="F342" s="47"/>
      <c r="G342" s="28"/>
    </row>
    <row r="343" spans="2:7" x14ac:dyDescent="0.2">
      <c r="B343" s="82"/>
      <c r="E343" s="46"/>
      <c r="F343" s="47"/>
      <c r="G343" s="28"/>
    </row>
    <row r="344" spans="2:7" x14ac:dyDescent="0.2">
      <c r="B344" s="82"/>
      <c r="E344" s="46"/>
      <c r="F344" s="47"/>
      <c r="G344" s="28"/>
    </row>
    <row r="345" spans="2:7" x14ac:dyDescent="0.2">
      <c r="B345" s="82"/>
      <c r="E345" s="46"/>
      <c r="F345" s="47"/>
      <c r="G345" s="28"/>
    </row>
    <row r="346" spans="2:7" x14ac:dyDescent="0.2">
      <c r="B346" s="82"/>
      <c r="E346" s="46"/>
      <c r="F346" s="47"/>
      <c r="G346" s="28"/>
    </row>
    <row r="347" spans="2:7" x14ac:dyDescent="0.2">
      <c r="B347" s="82"/>
      <c r="E347" s="46"/>
      <c r="F347" s="47"/>
      <c r="G347" s="28"/>
    </row>
    <row r="348" spans="2:7" x14ac:dyDescent="0.2">
      <c r="B348" s="82"/>
      <c r="E348" s="46"/>
      <c r="F348" s="47"/>
      <c r="G348" s="28"/>
    </row>
    <row r="349" spans="2:7" x14ac:dyDescent="0.2">
      <c r="B349" s="82"/>
      <c r="E349" s="46"/>
      <c r="F349" s="47"/>
      <c r="G349" s="28"/>
    </row>
    <row r="350" spans="2:7" x14ac:dyDescent="0.2">
      <c r="B350" s="82"/>
      <c r="E350" s="46"/>
      <c r="F350" s="47"/>
      <c r="G350" s="28"/>
    </row>
    <row r="351" spans="2:7" x14ac:dyDescent="0.2">
      <c r="B351" s="82"/>
      <c r="E351" s="46"/>
      <c r="F351" s="47"/>
      <c r="G351" s="28"/>
    </row>
    <row r="352" spans="2:7" x14ac:dyDescent="0.2">
      <c r="B352" s="82"/>
      <c r="E352" s="46"/>
      <c r="F352" s="47"/>
      <c r="G352" s="28"/>
    </row>
    <row r="353" spans="2:7" x14ac:dyDescent="0.2">
      <c r="B353" s="82"/>
      <c r="E353" s="46"/>
      <c r="F353" s="47"/>
      <c r="G353" s="28"/>
    </row>
    <row r="354" spans="2:7" x14ac:dyDescent="0.2">
      <c r="B354" s="82"/>
      <c r="E354" s="46"/>
      <c r="F354" s="47"/>
      <c r="G354" s="28"/>
    </row>
    <row r="355" spans="2:7" x14ac:dyDescent="0.2">
      <c r="B355" s="82"/>
      <c r="E355" s="46"/>
      <c r="F355" s="47"/>
      <c r="G355" s="28"/>
    </row>
    <row r="356" spans="2:7" x14ac:dyDescent="0.2">
      <c r="B356" s="82"/>
      <c r="E356" s="46"/>
      <c r="F356" s="47"/>
      <c r="G356" s="28"/>
    </row>
    <row r="357" spans="2:7" x14ac:dyDescent="0.2">
      <c r="B357" s="82"/>
      <c r="E357" s="46"/>
      <c r="F357" s="47"/>
      <c r="G357" s="28"/>
    </row>
    <row r="358" spans="2:7" x14ac:dyDescent="0.2">
      <c r="B358" s="82"/>
      <c r="E358" s="46"/>
      <c r="F358" s="47"/>
      <c r="G358" s="28"/>
    </row>
    <row r="359" spans="2:7" x14ac:dyDescent="0.2">
      <c r="B359" s="82"/>
      <c r="E359" s="46"/>
      <c r="F359" s="47"/>
      <c r="G359" s="28"/>
    </row>
    <row r="360" spans="2:7" x14ac:dyDescent="0.2">
      <c r="B360" s="82"/>
      <c r="E360" s="46"/>
      <c r="F360" s="47"/>
      <c r="G360" s="28"/>
    </row>
    <row r="361" spans="2:7" x14ac:dyDescent="0.2">
      <c r="B361" s="82"/>
      <c r="E361" s="46"/>
      <c r="F361" s="47"/>
      <c r="G361" s="28"/>
    </row>
    <row r="362" spans="2:7" x14ac:dyDescent="0.2">
      <c r="B362" s="82"/>
      <c r="E362" s="46"/>
      <c r="F362" s="47"/>
      <c r="G362" s="28"/>
    </row>
    <row r="363" spans="2:7" x14ac:dyDescent="0.2">
      <c r="B363" s="82"/>
      <c r="E363" s="46"/>
      <c r="F363" s="47"/>
      <c r="G363" s="28"/>
    </row>
    <row r="364" spans="2:7" x14ac:dyDescent="0.2">
      <c r="B364" s="82"/>
      <c r="E364" s="46"/>
      <c r="F364" s="47"/>
      <c r="G364" s="28"/>
    </row>
    <row r="365" spans="2:7" x14ac:dyDescent="0.2">
      <c r="B365" s="82"/>
      <c r="E365" s="46"/>
      <c r="F365" s="47"/>
      <c r="G365" s="28"/>
    </row>
    <row r="366" spans="2:7" x14ac:dyDescent="0.2">
      <c r="B366" s="82"/>
      <c r="E366" s="46"/>
      <c r="F366" s="47"/>
      <c r="G366" s="28"/>
    </row>
    <row r="367" spans="2:7" x14ac:dyDescent="0.2">
      <c r="B367" s="82"/>
      <c r="E367" s="46"/>
      <c r="F367" s="47"/>
      <c r="G367" s="28"/>
    </row>
    <row r="368" spans="2:7" x14ac:dyDescent="0.2">
      <c r="B368" s="82"/>
      <c r="E368" s="46"/>
      <c r="F368" s="47"/>
      <c r="G368" s="28"/>
    </row>
    <row r="369" spans="2:7" x14ac:dyDescent="0.2">
      <c r="B369" s="82"/>
      <c r="E369" s="46"/>
      <c r="F369" s="47"/>
      <c r="G369" s="28"/>
    </row>
    <row r="370" spans="2:7" x14ac:dyDescent="0.2">
      <c r="B370" s="82"/>
      <c r="E370" s="46"/>
      <c r="F370" s="47"/>
      <c r="G370" s="28"/>
    </row>
    <row r="371" spans="2:7" x14ac:dyDescent="0.2">
      <c r="B371" s="82"/>
      <c r="E371" s="46"/>
      <c r="F371" s="47"/>
      <c r="G371" s="28"/>
    </row>
    <row r="372" spans="2:7" x14ac:dyDescent="0.2">
      <c r="B372" s="82"/>
      <c r="E372" s="46"/>
      <c r="F372" s="47"/>
      <c r="G372" s="28"/>
    </row>
    <row r="373" spans="2:7" x14ac:dyDescent="0.2">
      <c r="B373" s="82"/>
      <c r="E373" s="46"/>
      <c r="F373" s="47"/>
      <c r="G373" s="28"/>
    </row>
    <row r="374" spans="2:7" x14ac:dyDescent="0.2">
      <c r="B374" s="82"/>
      <c r="E374" s="46"/>
      <c r="F374" s="47"/>
      <c r="G374" s="28"/>
    </row>
    <row r="375" spans="2:7" x14ac:dyDescent="0.2">
      <c r="B375" s="82"/>
      <c r="E375" s="46"/>
      <c r="F375" s="47"/>
      <c r="G375" s="28"/>
    </row>
    <row r="376" spans="2:7" x14ac:dyDescent="0.2">
      <c r="B376" s="82"/>
      <c r="E376" s="46"/>
      <c r="F376" s="47"/>
      <c r="G376" s="28"/>
    </row>
    <row r="377" spans="2:7" x14ac:dyDescent="0.2">
      <c r="B377" s="82"/>
      <c r="E377" s="46"/>
      <c r="F377" s="47"/>
      <c r="G377" s="28"/>
    </row>
    <row r="378" spans="2:7" x14ac:dyDescent="0.2">
      <c r="B378" s="82"/>
      <c r="E378" s="46"/>
      <c r="F378" s="47"/>
      <c r="G378" s="28"/>
    </row>
    <row r="379" spans="2:7" x14ac:dyDescent="0.2">
      <c r="B379" s="82"/>
      <c r="E379" s="46"/>
      <c r="F379" s="47"/>
      <c r="G379" s="28"/>
    </row>
    <row r="380" spans="2:7" x14ac:dyDescent="0.2">
      <c r="B380" s="82"/>
      <c r="E380" s="46"/>
      <c r="F380" s="47"/>
      <c r="G380" s="28"/>
    </row>
    <row r="381" spans="2:7" x14ac:dyDescent="0.2">
      <c r="B381" s="82"/>
      <c r="E381" s="46"/>
      <c r="F381" s="47"/>
      <c r="G381" s="28"/>
    </row>
    <row r="382" spans="2:7" x14ac:dyDescent="0.2">
      <c r="B382" s="82"/>
      <c r="E382" s="46"/>
      <c r="F382" s="47"/>
      <c r="G382" s="28"/>
    </row>
    <row r="383" spans="2:7" x14ac:dyDescent="0.2">
      <c r="B383" s="82"/>
      <c r="E383" s="46"/>
      <c r="F383" s="47"/>
      <c r="G383" s="28"/>
    </row>
    <row r="384" spans="2:7" x14ac:dyDescent="0.2">
      <c r="B384" s="82"/>
      <c r="E384" s="46"/>
      <c r="F384" s="47"/>
      <c r="G384" s="28"/>
    </row>
    <row r="385" spans="2:7" x14ac:dyDescent="0.2">
      <c r="B385" s="82"/>
      <c r="E385" s="46"/>
      <c r="F385" s="47"/>
      <c r="G385" s="28"/>
    </row>
    <row r="386" spans="2:7" x14ac:dyDescent="0.2">
      <c r="B386" s="82"/>
      <c r="E386" s="46"/>
      <c r="F386" s="47"/>
      <c r="G386" s="28"/>
    </row>
    <row r="387" spans="2:7" x14ac:dyDescent="0.2">
      <c r="B387" s="82"/>
      <c r="E387" s="46"/>
      <c r="F387" s="47"/>
      <c r="G387" s="28"/>
    </row>
    <row r="388" spans="2:7" x14ac:dyDescent="0.2">
      <c r="B388" s="82"/>
      <c r="E388" s="46"/>
      <c r="F388" s="47"/>
      <c r="G388" s="28"/>
    </row>
    <row r="389" spans="2:7" x14ac:dyDescent="0.2">
      <c r="B389" s="82"/>
      <c r="E389" s="46"/>
      <c r="F389" s="47"/>
      <c r="G389" s="28"/>
    </row>
    <row r="390" spans="2:7" x14ac:dyDescent="0.2">
      <c r="B390" s="82"/>
      <c r="E390" s="46"/>
      <c r="F390" s="47"/>
      <c r="G390" s="28"/>
    </row>
    <row r="391" spans="2:7" x14ac:dyDescent="0.2">
      <c r="B391" s="82"/>
      <c r="E391" s="46"/>
      <c r="F391" s="47"/>
      <c r="G391" s="28"/>
    </row>
    <row r="392" spans="2:7" x14ac:dyDescent="0.2">
      <c r="B392" s="82"/>
      <c r="E392" s="46"/>
      <c r="F392" s="47"/>
      <c r="G392" s="28"/>
    </row>
    <row r="393" spans="2:7" x14ac:dyDescent="0.2">
      <c r="B393" s="82"/>
      <c r="E393" s="46"/>
      <c r="F393" s="47"/>
      <c r="G393" s="28"/>
    </row>
    <row r="394" spans="2:7" x14ac:dyDescent="0.2">
      <c r="B394" s="82"/>
      <c r="E394" s="46"/>
      <c r="F394" s="47"/>
      <c r="G394" s="28"/>
    </row>
    <row r="395" spans="2:7" x14ac:dyDescent="0.2">
      <c r="B395" s="82"/>
      <c r="E395" s="46"/>
      <c r="F395" s="47"/>
      <c r="G395" s="28"/>
    </row>
    <row r="396" spans="2:7" x14ac:dyDescent="0.2">
      <c r="B396" s="82"/>
      <c r="E396" s="46"/>
      <c r="F396" s="47"/>
      <c r="G396" s="28"/>
    </row>
    <row r="397" spans="2:7" x14ac:dyDescent="0.2">
      <c r="B397" s="82"/>
      <c r="E397" s="46"/>
      <c r="F397" s="47"/>
      <c r="G397" s="28"/>
    </row>
    <row r="398" spans="2:7" x14ac:dyDescent="0.2">
      <c r="B398" s="82"/>
      <c r="E398" s="46"/>
      <c r="F398" s="47"/>
      <c r="G398" s="28"/>
    </row>
    <row r="399" spans="2:7" x14ac:dyDescent="0.2">
      <c r="B399" s="82"/>
      <c r="E399" s="46"/>
      <c r="F399" s="47"/>
      <c r="G399" s="28"/>
    </row>
    <row r="400" spans="2:7" x14ac:dyDescent="0.2">
      <c r="B400" s="82"/>
      <c r="E400" s="46"/>
      <c r="F400" s="47"/>
      <c r="G400" s="28"/>
    </row>
    <row r="401" spans="2:7" x14ac:dyDescent="0.2">
      <c r="B401" s="82"/>
      <c r="E401" s="46"/>
      <c r="F401" s="47"/>
      <c r="G401" s="28"/>
    </row>
    <row r="402" spans="2:7" x14ac:dyDescent="0.2">
      <c r="B402" s="82"/>
      <c r="E402" s="46"/>
      <c r="F402" s="47"/>
      <c r="G402" s="28"/>
    </row>
    <row r="403" spans="2:7" x14ac:dyDescent="0.2">
      <c r="B403" s="82"/>
      <c r="E403" s="46"/>
      <c r="F403" s="47"/>
      <c r="G403" s="28"/>
    </row>
    <row r="404" spans="2:7" x14ac:dyDescent="0.2">
      <c r="B404" s="82"/>
      <c r="E404" s="46"/>
      <c r="F404" s="47"/>
      <c r="G404" s="28"/>
    </row>
    <row r="405" spans="2:7" x14ac:dyDescent="0.2">
      <c r="B405" s="82"/>
      <c r="E405" s="46"/>
      <c r="F405" s="47"/>
      <c r="G405" s="28"/>
    </row>
    <row r="406" spans="2:7" x14ac:dyDescent="0.2">
      <c r="B406" s="82"/>
      <c r="E406" s="46"/>
      <c r="F406" s="47"/>
      <c r="G406" s="28"/>
    </row>
    <row r="407" spans="2:7" x14ac:dyDescent="0.2">
      <c r="B407" s="82"/>
      <c r="E407" s="46"/>
      <c r="F407" s="47"/>
      <c r="G407" s="28"/>
    </row>
    <row r="408" spans="2:7" x14ac:dyDescent="0.2">
      <c r="B408" s="82"/>
      <c r="E408" s="46"/>
      <c r="F408" s="47"/>
      <c r="G408" s="28"/>
    </row>
    <row r="409" spans="2:7" x14ac:dyDescent="0.2">
      <c r="B409" s="82"/>
      <c r="E409" s="46"/>
      <c r="F409" s="47"/>
      <c r="G409" s="28"/>
    </row>
    <row r="410" spans="2:7" x14ac:dyDescent="0.2">
      <c r="B410" s="82"/>
      <c r="E410" s="46"/>
      <c r="F410" s="47"/>
      <c r="G410" s="28"/>
    </row>
    <row r="411" spans="2:7" x14ac:dyDescent="0.2">
      <c r="B411" s="82"/>
      <c r="E411" s="46"/>
      <c r="F411" s="47"/>
      <c r="G411" s="28"/>
    </row>
    <row r="412" spans="2:7" x14ac:dyDescent="0.2">
      <c r="B412" s="82"/>
      <c r="E412" s="46"/>
      <c r="F412" s="47"/>
      <c r="G412" s="28"/>
    </row>
    <row r="413" spans="2:7" x14ac:dyDescent="0.2">
      <c r="B413" s="82"/>
      <c r="E413" s="46"/>
      <c r="F413" s="47"/>
      <c r="G413" s="28"/>
    </row>
    <row r="414" spans="2:7" x14ac:dyDescent="0.2">
      <c r="B414" s="82"/>
      <c r="E414" s="46"/>
      <c r="F414" s="47"/>
      <c r="G414" s="28"/>
    </row>
    <row r="415" spans="2:7" x14ac:dyDescent="0.2">
      <c r="B415" s="82"/>
      <c r="E415" s="46"/>
      <c r="F415" s="47"/>
      <c r="G415" s="28"/>
    </row>
    <row r="416" spans="2:7" x14ac:dyDescent="0.2">
      <c r="B416" s="82"/>
      <c r="E416" s="46"/>
      <c r="F416" s="47"/>
      <c r="G416" s="28"/>
    </row>
    <row r="417" spans="2:7" x14ac:dyDescent="0.2">
      <c r="B417" s="82"/>
      <c r="E417" s="46"/>
      <c r="F417" s="47"/>
      <c r="G417" s="28"/>
    </row>
    <row r="418" spans="2:7" x14ac:dyDescent="0.2">
      <c r="B418" s="82"/>
      <c r="E418" s="46"/>
      <c r="F418" s="47"/>
      <c r="G418" s="28"/>
    </row>
    <row r="419" spans="2:7" x14ac:dyDescent="0.2">
      <c r="B419" s="82"/>
      <c r="E419" s="46"/>
      <c r="F419" s="47"/>
      <c r="G419" s="28"/>
    </row>
    <row r="420" spans="2:7" x14ac:dyDescent="0.2">
      <c r="B420" s="82"/>
      <c r="E420" s="46"/>
      <c r="F420" s="47"/>
      <c r="G420" s="28"/>
    </row>
    <row r="421" spans="2:7" x14ac:dyDescent="0.2">
      <c r="B421" s="82"/>
      <c r="E421" s="46"/>
      <c r="F421" s="47"/>
      <c r="G421" s="28"/>
    </row>
    <row r="422" spans="2:7" x14ac:dyDescent="0.2">
      <c r="B422" s="82"/>
      <c r="E422" s="46"/>
      <c r="F422" s="47"/>
      <c r="G422" s="28"/>
    </row>
    <row r="423" spans="2:7" x14ac:dyDescent="0.2">
      <c r="B423" s="82"/>
      <c r="E423" s="46"/>
      <c r="F423" s="47"/>
      <c r="G423" s="28"/>
    </row>
    <row r="424" spans="2:7" x14ac:dyDescent="0.2">
      <c r="B424" s="82"/>
      <c r="E424" s="46"/>
      <c r="F424" s="47"/>
      <c r="G424" s="28"/>
    </row>
    <row r="425" spans="2:7" x14ac:dyDescent="0.2">
      <c r="B425" s="82"/>
      <c r="E425" s="46"/>
      <c r="F425" s="47"/>
      <c r="G425" s="28"/>
    </row>
    <row r="426" spans="2:7" x14ac:dyDescent="0.2">
      <c r="B426" s="82"/>
      <c r="E426" s="46"/>
      <c r="F426" s="47"/>
      <c r="G426" s="28"/>
    </row>
    <row r="427" spans="2:7" x14ac:dyDescent="0.2">
      <c r="B427" s="82"/>
      <c r="E427" s="46"/>
      <c r="F427" s="47"/>
      <c r="G427" s="28"/>
    </row>
    <row r="428" spans="2:7" x14ac:dyDescent="0.2">
      <c r="B428" s="82"/>
      <c r="E428" s="46"/>
      <c r="F428" s="47"/>
      <c r="G428" s="28"/>
    </row>
    <row r="429" spans="2:7" x14ac:dyDescent="0.2">
      <c r="B429" s="82"/>
      <c r="E429" s="46"/>
      <c r="F429" s="47"/>
      <c r="G429" s="28"/>
    </row>
    <row r="430" spans="2:7" x14ac:dyDescent="0.2">
      <c r="B430" s="82"/>
      <c r="E430" s="46"/>
      <c r="F430" s="47"/>
      <c r="G430" s="28"/>
    </row>
    <row r="431" spans="2:7" x14ac:dyDescent="0.2">
      <c r="B431" s="82"/>
      <c r="E431" s="46"/>
      <c r="F431" s="47"/>
      <c r="G431" s="28"/>
    </row>
    <row r="432" spans="2:7" x14ac:dyDescent="0.2">
      <c r="B432" s="82"/>
      <c r="E432" s="46"/>
      <c r="F432" s="47"/>
      <c r="G432" s="28"/>
    </row>
    <row r="433" spans="2:7" x14ac:dyDescent="0.2">
      <c r="B433" s="82"/>
      <c r="E433" s="46"/>
      <c r="F433" s="47"/>
      <c r="G433" s="28"/>
    </row>
    <row r="434" spans="2:7" x14ac:dyDescent="0.2">
      <c r="B434" s="82"/>
      <c r="E434" s="46"/>
      <c r="F434" s="47"/>
      <c r="G434" s="28"/>
    </row>
    <row r="435" spans="2:7" x14ac:dyDescent="0.2">
      <c r="B435" s="82"/>
      <c r="E435" s="46"/>
      <c r="F435" s="47"/>
      <c r="G435" s="28"/>
    </row>
    <row r="436" spans="2:7" x14ac:dyDescent="0.2">
      <c r="B436" s="82"/>
      <c r="E436" s="46"/>
      <c r="F436" s="47"/>
      <c r="G436" s="28"/>
    </row>
    <row r="437" spans="2:7" x14ac:dyDescent="0.2">
      <c r="B437" s="82"/>
      <c r="E437" s="46"/>
      <c r="F437" s="47"/>
      <c r="G437" s="28"/>
    </row>
    <row r="438" spans="2:7" x14ac:dyDescent="0.2">
      <c r="B438" s="82"/>
      <c r="E438" s="46"/>
      <c r="F438" s="47"/>
      <c r="G438" s="28"/>
    </row>
    <row r="439" spans="2:7" x14ac:dyDescent="0.2">
      <c r="B439" s="82"/>
      <c r="E439" s="46"/>
      <c r="F439" s="47"/>
      <c r="G439" s="28"/>
    </row>
    <row r="440" spans="2:7" x14ac:dyDescent="0.2">
      <c r="B440" s="82"/>
      <c r="E440" s="46"/>
      <c r="F440" s="47"/>
      <c r="G440" s="28"/>
    </row>
    <row r="441" spans="2:7" x14ac:dyDescent="0.2">
      <c r="B441" s="82"/>
      <c r="E441" s="46"/>
      <c r="F441" s="47"/>
      <c r="G441" s="28"/>
    </row>
    <row r="442" spans="2:7" x14ac:dyDescent="0.2">
      <c r="B442" s="82"/>
      <c r="E442" s="46"/>
      <c r="F442" s="47"/>
      <c r="G442" s="28"/>
    </row>
    <row r="443" spans="2:7" x14ac:dyDescent="0.2">
      <c r="B443" s="82"/>
      <c r="E443" s="46"/>
      <c r="F443" s="47"/>
      <c r="G443" s="28"/>
    </row>
    <row r="444" spans="2:7" x14ac:dyDescent="0.2">
      <c r="B444" s="82"/>
      <c r="E444" s="46"/>
      <c r="F444" s="47"/>
      <c r="G444" s="28"/>
    </row>
    <row r="445" spans="2:7" x14ac:dyDescent="0.2">
      <c r="B445" s="82"/>
      <c r="E445" s="46"/>
      <c r="F445" s="47"/>
      <c r="G445" s="28"/>
    </row>
    <row r="446" spans="2:7" x14ac:dyDescent="0.2">
      <c r="B446" s="82"/>
      <c r="E446" s="46"/>
      <c r="F446" s="47"/>
      <c r="G446" s="28"/>
    </row>
    <row r="447" spans="2:7" x14ac:dyDescent="0.2">
      <c r="B447" s="82"/>
      <c r="E447" s="46"/>
      <c r="F447" s="47"/>
      <c r="G447" s="28"/>
    </row>
    <row r="448" spans="2:7" x14ac:dyDescent="0.2">
      <c r="B448" s="82"/>
      <c r="E448" s="46"/>
      <c r="F448" s="47"/>
      <c r="G448" s="28"/>
    </row>
    <row r="449" spans="2:7" x14ac:dyDescent="0.2">
      <c r="B449" s="82"/>
      <c r="E449" s="46"/>
      <c r="F449" s="47"/>
      <c r="G449" s="28"/>
    </row>
    <row r="450" spans="2:7" x14ac:dyDescent="0.2">
      <c r="B450" s="82"/>
      <c r="E450" s="46"/>
      <c r="F450" s="47"/>
      <c r="G450" s="28"/>
    </row>
    <row r="451" spans="2:7" x14ac:dyDescent="0.2">
      <c r="B451" s="82"/>
      <c r="E451" s="46"/>
      <c r="F451" s="47"/>
      <c r="G451" s="28"/>
    </row>
    <row r="452" spans="2:7" x14ac:dyDescent="0.2">
      <c r="B452" s="82"/>
      <c r="E452" s="46"/>
      <c r="F452" s="47"/>
      <c r="G452" s="28"/>
    </row>
    <row r="453" spans="2:7" x14ac:dyDescent="0.2">
      <c r="B453" s="82"/>
      <c r="E453" s="46"/>
      <c r="F453" s="47"/>
      <c r="G453" s="28"/>
    </row>
    <row r="454" spans="2:7" x14ac:dyDescent="0.2">
      <c r="B454" s="82"/>
      <c r="E454" s="46"/>
      <c r="F454" s="47"/>
      <c r="G454" s="28"/>
    </row>
    <row r="455" spans="2:7" x14ac:dyDescent="0.2">
      <c r="B455" s="82"/>
      <c r="E455" s="46"/>
      <c r="F455" s="47"/>
      <c r="G455" s="28"/>
    </row>
    <row r="456" spans="2:7" x14ac:dyDescent="0.2">
      <c r="B456" s="82"/>
      <c r="E456" s="46"/>
      <c r="F456" s="47"/>
      <c r="G456" s="28"/>
    </row>
    <row r="457" spans="2:7" x14ac:dyDescent="0.2">
      <c r="B457" s="82"/>
      <c r="E457" s="46"/>
      <c r="F457" s="47"/>
      <c r="G457" s="28"/>
    </row>
    <row r="458" spans="2:7" x14ac:dyDescent="0.2">
      <c r="B458" s="82"/>
      <c r="E458" s="46"/>
      <c r="F458" s="47"/>
      <c r="G458" s="28"/>
    </row>
    <row r="459" spans="2:7" x14ac:dyDescent="0.2">
      <c r="B459" s="82"/>
      <c r="E459" s="46"/>
      <c r="F459" s="47"/>
      <c r="G459" s="28"/>
    </row>
    <row r="460" spans="2:7" x14ac:dyDescent="0.2">
      <c r="B460" s="82"/>
      <c r="E460" s="46"/>
      <c r="F460" s="47"/>
      <c r="G460" s="28"/>
    </row>
    <row r="461" spans="2:7" x14ac:dyDescent="0.2">
      <c r="B461" s="82"/>
      <c r="E461" s="46"/>
      <c r="F461" s="47"/>
      <c r="G461" s="28"/>
    </row>
    <row r="462" spans="2:7" x14ac:dyDescent="0.2">
      <c r="B462" s="82"/>
      <c r="E462" s="46"/>
      <c r="F462" s="47"/>
      <c r="G462" s="28"/>
    </row>
    <row r="463" spans="2:7" x14ac:dyDescent="0.2">
      <c r="B463" s="82"/>
      <c r="E463" s="46"/>
      <c r="F463" s="47"/>
      <c r="G463" s="28"/>
    </row>
    <row r="464" spans="2:7" x14ac:dyDescent="0.2">
      <c r="B464" s="82"/>
      <c r="E464" s="46"/>
      <c r="F464" s="47"/>
      <c r="G464" s="28"/>
    </row>
    <row r="465" spans="2:7" x14ac:dyDescent="0.2">
      <c r="B465" s="82"/>
      <c r="E465" s="46"/>
      <c r="F465" s="47"/>
      <c r="G465" s="28"/>
    </row>
    <row r="466" spans="2:7" x14ac:dyDescent="0.2">
      <c r="B466" s="82"/>
      <c r="E466" s="46"/>
      <c r="F466" s="47"/>
      <c r="G466" s="28"/>
    </row>
    <row r="467" spans="2:7" x14ac:dyDescent="0.2">
      <c r="B467" s="82"/>
      <c r="E467" s="46"/>
      <c r="F467" s="47"/>
      <c r="G467" s="28"/>
    </row>
    <row r="468" spans="2:7" x14ac:dyDescent="0.2">
      <c r="B468" s="82"/>
      <c r="E468" s="46"/>
      <c r="F468" s="47"/>
      <c r="G468" s="28"/>
    </row>
    <row r="469" spans="2:7" x14ac:dyDescent="0.2">
      <c r="B469" s="82"/>
      <c r="E469" s="46"/>
      <c r="F469" s="47"/>
      <c r="G469" s="28"/>
    </row>
    <row r="470" spans="2:7" x14ac:dyDescent="0.2">
      <c r="B470" s="82"/>
      <c r="E470" s="46"/>
      <c r="F470" s="47"/>
      <c r="G470" s="28"/>
    </row>
    <row r="471" spans="2:7" x14ac:dyDescent="0.2">
      <c r="B471" s="82"/>
      <c r="E471" s="46"/>
      <c r="F471" s="47"/>
      <c r="G471" s="28"/>
    </row>
    <row r="472" spans="2:7" x14ac:dyDescent="0.2">
      <c r="B472" s="82"/>
      <c r="E472" s="46"/>
      <c r="F472" s="47"/>
      <c r="G472" s="28"/>
    </row>
    <row r="473" spans="2:7" x14ac:dyDescent="0.2">
      <c r="B473" s="82"/>
      <c r="E473" s="46"/>
      <c r="F473" s="47"/>
      <c r="G473" s="28"/>
    </row>
    <row r="474" spans="2:7" x14ac:dyDescent="0.2">
      <c r="B474" s="82"/>
      <c r="E474" s="46"/>
      <c r="F474" s="47"/>
      <c r="G474" s="28"/>
    </row>
    <row r="475" spans="2:7" x14ac:dyDescent="0.2">
      <c r="B475" s="82"/>
      <c r="E475" s="46"/>
      <c r="F475" s="47"/>
      <c r="G475" s="28"/>
    </row>
    <row r="476" spans="2:7" x14ac:dyDescent="0.2">
      <c r="B476" s="82"/>
      <c r="E476" s="46"/>
      <c r="F476" s="47"/>
      <c r="G476" s="28"/>
    </row>
    <row r="477" spans="2:7" x14ac:dyDescent="0.2">
      <c r="B477" s="82"/>
      <c r="E477" s="46"/>
      <c r="F477" s="47"/>
      <c r="G477" s="28"/>
    </row>
    <row r="478" spans="2:7" x14ac:dyDescent="0.2">
      <c r="B478" s="82"/>
      <c r="E478" s="46"/>
      <c r="F478" s="47"/>
      <c r="G478" s="28"/>
    </row>
    <row r="479" spans="2:7" x14ac:dyDescent="0.2">
      <c r="B479" s="82"/>
      <c r="E479" s="46"/>
      <c r="F479" s="47"/>
      <c r="G479" s="28"/>
    </row>
    <row r="480" spans="2:7" x14ac:dyDescent="0.2">
      <c r="B480" s="82"/>
      <c r="E480" s="46"/>
      <c r="F480" s="47"/>
      <c r="G480" s="28"/>
    </row>
    <row r="481" spans="2:7" x14ac:dyDescent="0.2">
      <c r="B481" s="82"/>
      <c r="E481" s="46"/>
      <c r="F481" s="47"/>
      <c r="G481" s="28"/>
    </row>
    <row r="482" spans="2:7" x14ac:dyDescent="0.2">
      <c r="B482" s="82"/>
      <c r="E482" s="46"/>
      <c r="F482" s="47"/>
      <c r="G482" s="28"/>
    </row>
    <row r="483" spans="2:7" x14ac:dyDescent="0.2">
      <c r="B483" s="82"/>
      <c r="E483" s="46"/>
      <c r="F483" s="47"/>
      <c r="G483" s="28"/>
    </row>
    <row r="484" spans="2:7" x14ac:dyDescent="0.2">
      <c r="B484" s="82"/>
      <c r="E484" s="46"/>
      <c r="F484" s="47"/>
      <c r="G484" s="28"/>
    </row>
    <row r="485" spans="2:7" x14ac:dyDescent="0.2">
      <c r="B485" s="82"/>
      <c r="E485" s="46"/>
      <c r="F485" s="47"/>
      <c r="G485" s="28"/>
    </row>
    <row r="486" spans="2:7" x14ac:dyDescent="0.2">
      <c r="B486" s="82"/>
      <c r="E486" s="46"/>
      <c r="F486" s="47"/>
      <c r="G486" s="28"/>
    </row>
    <row r="487" spans="2:7" x14ac:dyDescent="0.2">
      <c r="B487" s="82"/>
      <c r="E487" s="46"/>
      <c r="F487" s="47"/>
      <c r="G487" s="28"/>
    </row>
    <row r="488" spans="2:7" x14ac:dyDescent="0.2">
      <c r="B488" s="82"/>
      <c r="E488" s="46"/>
      <c r="F488" s="47"/>
      <c r="G488" s="28"/>
    </row>
    <row r="489" spans="2:7" x14ac:dyDescent="0.2">
      <c r="B489" s="82"/>
      <c r="E489" s="46"/>
      <c r="F489" s="47"/>
      <c r="G489" s="28"/>
    </row>
    <row r="490" spans="2:7" x14ac:dyDescent="0.2">
      <c r="B490" s="82"/>
      <c r="E490" s="46"/>
      <c r="F490" s="47"/>
      <c r="G490" s="28"/>
    </row>
    <row r="491" spans="2:7" x14ac:dyDescent="0.2">
      <c r="B491" s="82"/>
      <c r="E491" s="46"/>
      <c r="F491" s="47"/>
      <c r="G491" s="28"/>
    </row>
    <row r="492" spans="2:7" x14ac:dyDescent="0.2">
      <c r="B492" s="82"/>
      <c r="E492" s="46"/>
      <c r="F492" s="47"/>
      <c r="G492" s="28"/>
    </row>
    <row r="493" spans="2:7" x14ac:dyDescent="0.2">
      <c r="B493" s="82"/>
      <c r="E493" s="46"/>
      <c r="F493" s="47"/>
      <c r="G493" s="28"/>
    </row>
    <row r="494" spans="2:7" x14ac:dyDescent="0.2">
      <c r="B494" s="82"/>
      <c r="E494" s="46"/>
      <c r="F494" s="47"/>
      <c r="G494" s="28"/>
    </row>
    <row r="495" spans="2:7" x14ac:dyDescent="0.2">
      <c r="B495" s="82"/>
      <c r="E495" s="46"/>
      <c r="F495" s="47"/>
      <c r="G495" s="28"/>
    </row>
    <row r="496" spans="2:7" x14ac:dyDescent="0.2">
      <c r="B496" s="82"/>
      <c r="E496" s="46"/>
      <c r="F496" s="47"/>
      <c r="G496" s="28"/>
    </row>
    <row r="497" spans="2:7" x14ac:dyDescent="0.2">
      <c r="B497" s="82"/>
      <c r="E497" s="46"/>
      <c r="F497" s="47"/>
      <c r="G497" s="28"/>
    </row>
    <row r="498" spans="2:7" x14ac:dyDescent="0.2">
      <c r="B498" s="82"/>
      <c r="E498" s="46"/>
      <c r="F498" s="47"/>
      <c r="G498" s="28"/>
    </row>
    <row r="499" spans="2:7" x14ac:dyDescent="0.2">
      <c r="B499" s="82"/>
      <c r="E499" s="46"/>
      <c r="F499" s="47"/>
      <c r="G499" s="28"/>
    </row>
    <row r="500" spans="2:7" x14ac:dyDescent="0.2">
      <c r="B500" s="82"/>
      <c r="E500" s="46"/>
      <c r="F500" s="47"/>
      <c r="G500" s="28"/>
    </row>
    <row r="501" spans="2:7" x14ac:dyDescent="0.2">
      <c r="B501" s="82"/>
      <c r="E501" s="46"/>
      <c r="F501" s="47"/>
      <c r="G501" s="28"/>
    </row>
    <row r="502" spans="2:7" x14ac:dyDescent="0.2">
      <c r="B502" s="82"/>
      <c r="E502" s="46"/>
      <c r="F502" s="47"/>
      <c r="G502" s="28"/>
    </row>
    <row r="503" spans="2:7" x14ac:dyDescent="0.2">
      <c r="B503" s="82"/>
      <c r="E503" s="46"/>
      <c r="F503" s="47"/>
      <c r="G503" s="28"/>
    </row>
    <row r="504" spans="2:7" x14ac:dyDescent="0.2">
      <c r="B504" s="82"/>
      <c r="E504" s="46"/>
      <c r="F504" s="47"/>
      <c r="G504" s="28"/>
    </row>
    <row r="505" spans="2:7" x14ac:dyDescent="0.2">
      <c r="B505" s="82"/>
      <c r="E505" s="46"/>
      <c r="F505" s="47"/>
      <c r="G505" s="28"/>
    </row>
    <row r="506" spans="2:7" x14ac:dyDescent="0.2">
      <c r="B506" s="82"/>
      <c r="E506" s="46"/>
      <c r="F506" s="47"/>
      <c r="G506" s="28"/>
    </row>
    <row r="507" spans="2:7" x14ac:dyDescent="0.2">
      <c r="B507" s="82"/>
      <c r="E507" s="46"/>
      <c r="F507" s="47"/>
      <c r="G507" s="28"/>
    </row>
    <row r="508" spans="2:7" x14ac:dyDescent="0.2">
      <c r="B508" s="82"/>
      <c r="E508" s="46"/>
      <c r="F508" s="47"/>
      <c r="G508" s="28"/>
    </row>
    <row r="509" spans="2:7" x14ac:dyDescent="0.2">
      <c r="B509" s="82"/>
      <c r="E509" s="46"/>
      <c r="F509" s="47"/>
      <c r="G509" s="28"/>
    </row>
    <row r="510" spans="2:7" x14ac:dyDescent="0.2">
      <c r="B510" s="82"/>
      <c r="E510" s="46"/>
      <c r="F510" s="47"/>
      <c r="G510" s="28"/>
    </row>
    <row r="511" spans="2:7" x14ac:dyDescent="0.2">
      <c r="B511" s="82"/>
      <c r="E511" s="46"/>
      <c r="F511" s="47"/>
      <c r="G511" s="28"/>
    </row>
    <row r="512" spans="2:7" x14ac:dyDescent="0.2">
      <c r="B512" s="82"/>
      <c r="E512" s="46"/>
      <c r="F512" s="47"/>
      <c r="G512" s="28"/>
    </row>
    <row r="513" spans="2:7" x14ac:dyDescent="0.2">
      <c r="B513" s="82"/>
      <c r="E513" s="46"/>
      <c r="F513" s="47"/>
      <c r="G513" s="28"/>
    </row>
    <row r="514" spans="2:7" x14ac:dyDescent="0.2">
      <c r="B514" s="82"/>
      <c r="E514" s="46"/>
      <c r="F514" s="47"/>
      <c r="G514" s="28"/>
    </row>
    <row r="515" spans="2:7" x14ac:dyDescent="0.2">
      <c r="B515" s="82"/>
      <c r="E515" s="46"/>
      <c r="F515" s="47"/>
      <c r="G515" s="28"/>
    </row>
    <row r="516" spans="2:7" x14ac:dyDescent="0.2">
      <c r="B516" s="82"/>
      <c r="E516" s="46"/>
      <c r="F516" s="47"/>
      <c r="G516" s="28"/>
    </row>
    <row r="517" spans="2:7" x14ac:dyDescent="0.2">
      <c r="B517" s="82"/>
      <c r="E517" s="46"/>
      <c r="F517" s="47"/>
      <c r="G517" s="28"/>
    </row>
    <row r="518" spans="2:7" x14ac:dyDescent="0.2">
      <c r="B518" s="82"/>
      <c r="E518" s="46"/>
      <c r="F518" s="47"/>
      <c r="G518" s="28"/>
    </row>
    <row r="519" spans="2:7" x14ac:dyDescent="0.2">
      <c r="B519" s="82"/>
      <c r="E519" s="46"/>
      <c r="F519" s="47"/>
      <c r="G519" s="28"/>
    </row>
    <row r="520" spans="2:7" x14ac:dyDescent="0.2">
      <c r="B520" s="82"/>
      <c r="E520" s="46"/>
      <c r="F520" s="47"/>
      <c r="G520" s="28"/>
    </row>
    <row r="521" spans="2:7" x14ac:dyDescent="0.2">
      <c r="B521" s="82"/>
      <c r="E521" s="46"/>
      <c r="F521" s="47"/>
      <c r="G521" s="28"/>
    </row>
    <row r="522" spans="2:7" x14ac:dyDescent="0.2">
      <c r="B522" s="82"/>
      <c r="E522" s="46"/>
      <c r="F522" s="47"/>
      <c r="G522" s="28"/>
    </row>
    <row r="523" spans="2:7" x14ac:dyDescent="0.2">
      <c r="B523" s="82"/>
      <c r="E523" s="46"/>
      <c r="F523" s="47"/>
      <c r="G523" s="28"/>
    </row>
    <row r="524" spans="2:7" x14ac:dyDescent="0.2">
      <c r="B524" s="82"/>
      <c r="E524" s="46"/>
      <c r="F524" s="47"/>
      <c r="G524" s="28"/>
    </row>
    <row r="525" spans="2:7" x14ac:dyDescent="0.2">
      <c r="B525" s="82"/>
      <c r="E525" s="46"/>
      <c r="F525" s="47"/>
      <c r="G525" s="28"/>
    </row>
    <row r="526" spans="2:7" x14ac:dyDescent="0.2">
      <c r="B526" s="82"/>
      <c r="E526" s="46"/>
      <c r="F526" s="47"/>
      <c r="G526" s="28"/>
    </row>
    <row r="527" spans="2:7" x14ac:dyDescent="0.2">
      <c r="B527" s="82"/>
      <c r="E527" s="46"/>
      <c r="F527" s="47"/>
      <c r="G527" s="28"/>
    </row>
    <row r="528" spans="2:7" x14ac:dyDescent="0.2">
      <c r="B528" s="82"/>
      <c r="E528" s="46"/>
      <c r="F528" s="47"/>
      <c r="G528" s="28"/>
    </row>
    <row r="529" spans="2:7" x14ac:dyDescent="0.2">
      <c r="B529" s="82"/>
      <c r="E529" s="46"/>
      <c r="F529" s="47"/>
      <c r="G529" s="28"/>
    </row>
    <row r="530" spans="2:7" x14ac:dyDescent="0.2">
      <c r="B530" s="82"/>
      <c r="E530" s="46"/>
      <c r="F530" s="47"/>
      <c r="G530" s="28"/>
    </row>
    <row r="531" spans="2:7" x14ac:dyDescent="0.2">
      <c r="B531" s="82"/>
      <c r="E531" s="46"/>
      <c r="F531" s="47"/>
      <c r="G531" s="28"/>
    </row>
    <row r="532" spans="2:7" x14ac:dyDescent="0.2">
      <c r="B532" s="82"/>
      <c r="E532" s="46"/>
      <c r="F532" s="47"/>
      <c r="G532" s="28"/>
    </row>
    <row r="533" spans="2:7" x14ac:dyDescent="0.2">
      <c r="B533" s="82"/>
      <c r="E533" s="46"/>
      <c r="F533" s="47"/>
      <c r="G533" s="28"/>
    </row>
    <row r="534" spans="2:7" x14ac:dyDescent="0.2">
      <c r="B534" s="82"/>
      <c r="E534" s="46"/>
      <c r="F534" s="47"/>
      <c r="G534" s="28"/>
    </row>
    <row r="535" spans="2:7" x14ac:dyDescent="0.2">
      <c r="B535" s="82"/>
      <c r="E535" s="46"/>
      <c r="F535" s="47"/>
      <c r="G535" s="28"/>
    </row>
    <row r="536" spans="2:7" x14ac:dyDescent="0.2">
      <c r="B536" s="82"/>
      <c r="E536" s="46"/>
      <c r="F536" s="47"/>
      <c r="G536" s="28"/>
    </row>
    <row r="537" spans="2:7" x14ac:dyDescent="0.2">
      <c r="B537" s="82"/>
      <c r="E537" s="46"/>
      <c r="F537" s="47"/>
      <c r="G537" s="28"/>
    </row>
    <row r="538" spans="2:7" x14ac:dyDescent="0.2">
      <c r="B538" s="82"/>
      <c r="E538" s="46"/>
      <c r="F538" s="47"/>
      <c r="G538" s="28"/>
    </row>
    <row r="539" spans="2:7" x14ac:dyDescent="0.2">
      <c r="B539" s="82"/>
      <c r="E539" s="46"/>
      <c r="F539" s="47"/>
      <c r="G539" s="28"/>
    </row>
    <row r="540" spans="2:7" x14ac:dyDescent="0.2">
      <c r="B540" s="82"/>
      <c r="E540" s="46"/>
      <c r="F540" s="47"/>
      <c r="G540" s="28"/>
    </row>
    <row r="541" spans="2:7" x14ac:dyDescent="0.2">
      <c r="B541" s="82"/>
      <c r="E541" s="46"/>
      <c r="F541" s="47"/>
      <c r="G541" s="28"/>
    </row>
    <row r="542" spans="2:7" x14ac:dyDescent="0.2">
      <c r="B542" s="82"/>
      <c r="E542" s="46"/>
      <c r="F542" s="47"/>
      <c r="G542" s="28"/>
    </row>
    <row r="543" spans="2:7" x14ac:dyDescent="0.2">
      <c r="B543" s="82"/>
      <c r="E543" s="46"/>
      <c r="F543" s="47"/>
      <c r="G543" s="28"/>
    </row>
    <row r="544" spans="2:7" x14ac:dyDescent="0.2">
      <c r="B544" s="82"/>
      <c r="E544" s="46"/>
      <c r="F544" s="47"/>
      <c r="G544" s="28"/>
    </row>
    <row r="545" spans="2:7" x14ac:dyDescent="0.2">
      <c r="B545" s="82"/>
      <c r="E545" s="46"/>
      <c r="F545" s="47"/>
      <c r="G545" s="28"/>
    </row>
    <row r="546" spans="2:7" x14ac:dyDescent="0.2">
      <c r="B546" s="82"/>
      <c r="E546" s="46"/>
      <c r="F546" s="47"/>
      <c r="G546" s="28"/>
    </row>
    <row r="547" spans="2:7" x14ac:dyDescent="0.2">
      <c r="B547" s="82"/>
      <c r="E547" s="46"/>
      <c r="F547" s="47"/>
      <c r="G547" s="28"/>
    </row>
    <row r="548" spans="2:7" x14ac:dyDescent="0.2">
      <c r="B548" s="82"/>
      <c r="E548" s="46"/>
      <c r="F548" s="47"/>
      <c r="G548" s="28"/>
    </row>
    <row r="549" spans="2:7" x14ac:dyDescent="0.2">
      <c r="B549" s="82"/>
      <c r="E549" s="46"/>
      <c r="F549" s="47"/>
      <c r="G549" s="28"/>
    </row>
    <row r="550" spans="2:7" x14ac:dyDescent="0.2">
      <c r="B550" s="82"/>
      <c r="E550" s="46"/>
      <c r="F550" s="47"/>
      <c r="G550" s="28"/>
    </row>
    <row r="551" spans="2:7" x14ac:dyDescent="0.2">
      <c r="B551" s="82"/>
      <c r="E551" s="46"/>
      <c r="F551" s="47"/>
      <c r="G551" s="28"/>
    </row>
    <row r="552" spans="2:7" x14ac:dyDescent="0.2">
      <c r="B552" s="82"/>
      <c r="E552" s="46"/>
      <c r="F552" s="47"/>
      <c r="G552" s="28"/>
    </row>
    <row r="553" spans="2:7" x14ac:dyDescent="0.2">
      <c r="B553" s="82"/>
      <c r="E553" s="46"/>
      <c r="F553" s="47"/>
      <c r="G553" s="28"/>
    </row>
    <row r="554" spans="2:7" x14ac:dyDescent="0.2">
      <c r="B554" s="82"/>
      <c r="E554" s="46"/>
      <c r="F554" s="47"/>
      <c r="G554" s="28"/>
    </row>
    <row r="555" spans="2:7" x14ac:dyDescent="0.2">
      <c r="B555" s="82"/>
      <c r="E555" s="46"/>
      <c r="F555" s="47"/>
      <c r="G555" s="28"/>
    </row>
    <row r="556" spans="2:7" x14ac:dyDescent="0.2">
      <c r="B556" s="82"/>
      <c r="E556" s="46"/>
      <c r="F556" s="47"/>
      <c r="G556" s="28"/>
    </row>
    <row r="557" spans="2:7" x14ac:dyDescent="0.2">
      <c r="B557" s="82"/>
      <c r="E557" s="46"/>
      <c r="F557" s="47"/>
      <c r="G557" s="28"/>
    </row>
    <row r="558" spans="2:7" x14ac:dyDescent="0.2">
      <c r="B558" s="82"/>
      <c r="E558" s="46"/>
      <c r="F558" s="47"/>
      <c r="G558" s="28"/>
    </row>
    <row r="559" spans="2:7" x14ac:dyDescent="0.2">
      <c r="B559" s="82"/>
      <c r="E559" s="46"/>
      <c r="F559" s="47"/>
      <c r="G559" s="28"/>
    </row>
    <row r="560" spans="2:7" x14ac:dyDescent="0.2">
      <c r="B560" s="82"/>
      <c r="E560" s="46"/>
      <c r="F560" s="47"/>
      <c r="G560" s="28"/>
    </row>
    <row r="561" spans="2:7" x14ac:dyDescent="0.2">
      <c r="B561" s="82"/>
      <c r="E561" s="46"/>
      <c r="F561" s="47"/>
      <c r="G561" s="28"/>
    </row>
    <row r="562" spans="2:7" x14ac:dyDescent="0.2">
      <c r="B562" s="82"/>
      <c r="E562" s="46"/>
      <c r="F562" s="47"/>
      <c r="G562" s="28"/>
    </row>
    <row r="563" spans="2:7" x14ac:dyDescent="0.2">
      <c r="B563" s="82"/>
      <c r="E563" s="46"/>
      <c r="F563" s="47"/>
      <c r="G563" s="28"/>
    </row>
    <row r="564" spans="2:7" x14ac:dyDescent="0.2">
      <c r="B564" s="82"/>
      <c r="E564" s="46"/>
      <c r="F564" s="47"/>
      <c r="G564" s="28"/>
    </row>
    <row r="565" spans="2:7" x14ac:dyDescent="0.2">
      <c r="B565" s="82"/>
      <c r="E565" s="46"/>
      <c r="F565" s="47"/>
      <c r="G565" s="28"/>
    </row>
    <row r="566" spans="2:7" x14ac:dyDescent="0.2">
      <c r="B566" s="82"/>
      <c r="E566" s="46"/>
      <c r="F566" s="47"/>
      <c r="G566" s="28"/>
    </row>
    <row r="567" spans="2:7" x14ac:dyDescent="0.2">
      <c r="B567" s="82"/>
      <c r="E567" s="46"/>
      <c r="F567" s="47"/>
      <c r="G567" s="28"/>
    </row>
    <row r="568" spans="2:7" x14ac:dyDescent="0.2">
      <c r="B568" s="82"/>
      <c r="E568" s="46"/>
      <c r="F568" s="47"/>
      <c r="G568" s="28"/>
    </row>
    <row r="569" spans="2:7" x14ac:dyDescent="0.2">
      <c r="B569" s="82"/>
      <c r="E569" s="46"/>
      <c r="F569" s="47"/>
      <c r="G569" s="28"/>
    </row>
    <row r="570" spans="2:7" x14ac:dyDescent="0.2">
      <c r="B570" s="82"/>
      <c r="E570" s="46"/>
      <c r="F570" s="47"/>
      <c r="G570" s="28"/>
    </row>
    <row r="571" spans="2:7" x14ac:dyDescent="0.2">
      <c r="B571" s="82"/>
      <c r="E571" s="46"/>
      <c r="F571" s="47"/>
      <c r="G571" s="28"/>
    </row>
    <row r="572" spans="2:7" x14ac:dyDescent="0.2">
      <c r="B572" s="82"/>
      <c r="E572" s="46"/>
      <c r="F572" s="47"/>
      <c r="G572" s="28"/>
    </row>
    <row r="573" spans="2:7" x14ac:dyDescent="0.2">
      <c r="B573" s="82"/>
      <c r="E573" s="46"/>
      <c r="F573" s="47"/>
      <c r="G573" s="28"/>
    </row>
    <row r="574" spans="2:7" x14ac:dyDescent="0.2">
      <c r="B574" s="82"/>
      <c r="E574" s="46"/>
      <c r="F574" s="47"/>
      <c r="G574" s="28"/>
    </row>
    <row r="575" spans="2:7" x14ac:dyDescent="0.2">
      <c r="B575" s="82"/>
      <c r="E575" s="46"/>
      <c r="F575" s="47"/>
      <c r="G575" s="28"/>
    </row>
    <row r="576" spans="2:7" x14ac:dyDescent="0.2">
      <c r="B576" s="82"/>
      <c r="E576" s="46"/>
      <c r="F576" s="47"/>
      <c r="G576" s="28"/>
    </row>
    <row r="577" spans="2:7" x14ac:dyDescent="0.2">
      <c r="B577" s="82"/>
      <c r="E577" s="46"/>
      <c r="F577" s="47"/>
      <c r="G577" s="28"/>
    </row>
    <row r="578" spans="2:7" x14ac:dyDescent="0.2">
      <c r="B578" s="82"/>
      <c r="E578" s="46"/>
      <c r="F578" s="47"/>
      <c r="G578" s="28"/>
    </row>
    <row r="579" spans="2:7" x14ac:dyDescent="0.2">
      <c r="B579" s="82"/>
      <c r="E579" s="46"/>
      <c r="F579" s="47"/>
      <c r="G579" s="28"/>
    </row>
    <row r="580" spans="2:7" x14ac:dyDescent="0.2">
      <c r="B580" s="82"/>
      <c r="E580" s="46"/>
      <c r="F580" s="47"/>
      <c r="G580" s="28"/>
    </row>
    <row r="581" spans="2:7" x14ac:dyDescent="0.2">
      <c r="B581" s="82"/>
      <c r="E581" s="46"/>
      <c r="F581" s="47"/>
      <c r="G581" s="28"/>
    </row>
    <row r="582" spans="2:7" x14ac:dyDescent="0.2">
      <c r="B582" s="82"/>
      <c r="E582" s="46"/>
      <c r="F582" s="47"/>
      <c r="G582" s="28"/>
    </row>
    <row r="583" spans="2:7" x14ac:dyDescent="0.2">
      <c r="B583" s="82"/>
      <c r="E583" s="46"/>
      <c r="F583" s="47"/>
      <c r="G583" s="28"/>
    </row>
    <row r="584" spans="2:7" x14ac:dyDescent="0.2">
      <c r="B584" s="82"/>
      <c r="E584" s="46"/>
      <c r="F584" s="47"/>
      <c r="G584" s="28"/>
    </row>
    <row r="585" spans="2:7" x14ac:dyDescent="0.2">
      <c r="B585" s="82"/>
      <c r="E585" s="46"/>
      <c r="F585" s="47"/>
      <c r="G585" s="28"/>
    </row>
    <row r="586" spans="2:7" x14ac:dyDescent="0.2">
      <c r="B586" s="82"/>
      <c r="E586" s="46"/>
      <c r="F586" s="47"/>
      <c r="G586" s="28"/>
    </row>
    <row r="587" spans="2:7" x14ac:dyDescent="0.2">
      <c r="B587" s="82"/>
      <c r="E587" s="46"/>
      <c r="F587" s="47"/>
      <c r="G587" s="28"/>
    </row>
    <row r="588" spans="2:7" x14ac:dyDescent="0.2">
      <c r="B588" s="82"/>
      <c r="E588" s="46"/>
      <c r="F588" s="47"/>
      <c r="G588" s="28"/>
    </row>
    <row r="589" spans="2:7" x14ac:dyDescent="0.2">
      <c r="B589" s="82"/>
      <c r="E589" s="46"/>
      <c r="F589" s="47"/>
      <c r="G589" s="28"/>
    </row>
    <row r="590" spans="2:7" x14ac:dyDescent="0.2">
      <c r="B590" s="82"/>
      <c r="E590" s="46"/>
      <c r="F590" s="47"/>
      <c r="G590" s="28"/>
    </row>
    <row r="591" spans="2:7" x14ac:dyDescent="0.2">
      <c r="B591" s="82"/>
      <c r="E591" s="46"/>
      <c r="F591" s="47"/>
      <c r="G591" s="28"/>
    </row>
    <row r="592" spans="2:7" x14ac:dyDescent="0.2">
      <c r="B592" s="82"/>
      <c r="E592" s="46"/>
      <c r="F592" s="47"/>
      <c r="G592" s="28"/>
    </row>
    <row r="593" spans="2:7" x14ac:dyDescent="0.2">
      <c r="B593" s="82"/>
      <c r="E593" s="46"/>
      <c r="F593" s="47"/>
      <c r="G593" s="28"/>
    </row>
    <row r="594" spans="2:7" x14ac:dyDescent="0.2">
      <c r="B594" s="82"/>
      <c r="E594" s="46"/>
      <c r="F594" s="47"/>
      <c r="G594" s="28"/>
    </row>
    <row r="595" spans="2:7" x14ac:dyDescent="0.2">
      <c r="B595" s="82"/>
      <c r="E595" s="46"/>
      <c r="F595" s="47"/>
      <c r="G595" s="28"/>
    </row>
    <row r="596" spans="2:7" x14ac:dyDescent="0.2">
      <c r="B596" s="82"/>
      <c r="E596" s="46"/>
      <c r="F596" s="47"/>
      <c r="G596" s="28"/>
    </row>
    <row r="597" spans="2:7" x14ac:dyDescent="0.2">
      <c r="B597" s="82"/>
      <c r="E597" s="46"/>
      <c r="F597" s="47"/>
      <c r="G597" s="28"/>
    </row>
    <row r="598" spans="2:7" x14ac:dyDescent="0.2">
      <c r="B598" s="82"/>
      <c r="E598" s="46"/>
      <c r="F598" s="47"/>
      <c r="G598" s="28"/>
    </row>
    <row r="599" spans="2:7" x14ac:dyDescent="0.2">
      <c r="B599" s="82"/>
      <c r="E599" s="46"/>
      <c r="F599" s="47"/>
      <c r="G599" s="28"/>
    </row>
    <row r="600" spans="2:7" x14ac:dyDescent="0.2">
      <c r="B600" s="82"/>
      <c r="E600" s="46"/>
      <c r="F600" s="47"/>
      <c r="G600" s="28"/>
    </row>
    <row r="601" spans="2:7" x14ac:dyDescent="0.2">
      <c r="B601" s="82"/>
      <c r="E601" s="46"/>
      <c r="F601" s="47"/>
      <c r="G601" s="28"/>
    </row>
    <row r="602" spans="2:7" x14ac:dyDescent="0.2">
      <c r="B602" s="82"/>
      <c r="E602" s="46"/>
      <c r="F602" s="47"/>
      <c r="G602" s="28"/>
    </row>
    <row r="603" spans="2:7" x14ac:dyDescent="0.2">
      <c r="B603" s="82"/>
      <c r="E603" s="46"/>
      <c r="F603" s="47"/>
      <c r="G603" s="28"/>
    </row>
    <row r="604" spans="2:7" x14ac:dyDescent="0.2">
      <c r="B604" s="82"/>
      <c r="E604" s="46"/>
      <c r="F604" s="47"/>
      <c r="G604" s="28"/>
    </row>
    <row r="605" spans="2:7" x14ac:dyDescent="0.2">
      <c r="B605" s="82"/>
      <c r="E605" s="46"/>
      <c r="F605" s="47"/>
      <c r="G605" s="28"/>
    </row>
    <row r="606" spans="2:7" x14ac:dyDescent="0.2">
      <c r="B606" s="82"/>
      <c r="E606" s="46"/>
      <c r="F606" s="47"/>
      <c r="G606" s="28"/>
    </row>
    <row r="607" spans="2:7" x14ac:dyDescent="0.2">
      <c r="B607" s="82"/>
      <c r="E607" s="46"/>
      <c r="F607" s="47"/>
      <c r="G607" s="28"/>
    </row>
    <row r="608" spans="2:7" x14ac:dyDescent="0.2">
      <c r="B608" s="82"/>
      <c r="E608" s="46"/>
      <c r="F608" s="47"/>
      <c r="G608" s="28"/>
    </row>
    <row r="609" spans="2:7" x14ac:dyDescent="0.2">
      <c r="B609" s="82"/>
      <c r="E609" s="46"/>
      <c r="F609" s="47"/>
      <c r="G609" s="28"/>
    </row>
    <row r="610" spans="2:7" x14ac:dyDescent="0.2">
      <c r="B610" s="82"/>
      <c r="E610" s="46"/>
      <c r="F610" s="47"/>
      <c r="G610" s="28"/>
    </row>
    <row r="611" spans="2:7" x14ac:dyDescent="0.2">
      <c r="B611" s="82"/>
      <c r="E611" s="46"/>
      <c r="F611" s="47"/>
      <c r="G611" s="28"/>
    </row>
    <row r="612" spans="2:7" x14ac:dyDescent="0.2">
      <c r="B612" s="82"/>
      <c r="E612" s="46"/>
      <c r="F612" s="47"/>
      <c r="G612" s="28"/>
    </row>
    <row r="613" spans="2:7" x14ac:dyDescent="0.2">
      <c r="B613" s="82"/>
      <c r="E613" s="46"/>
      <c r="F613" s="47"/>
      <c r="G613" s="28"/>
    </row>
    <row r="614" spans="2:7" x14ac:dyDescent="0.2">
      <c r="B614" s="82"/>
      <c r="E614" s="46"/>
      <c r="F614" s="47"/>
      <c r="G614" s="28"/>
    </row>
    <row r="615" spans="2:7" x14ac:dyDescent="0.2">
      <c r="B615" s="82"/>
      <c r="E615" s="46"/>
      <c r="F615" s="47"/>
      <c r="G615" s="28"/>
    </row>
    <row r="616" spans="2:7" x14ac:dyDescent="0.2">
      <c r="B616" s="82"/>
      <c r="E616" s="46"/>
      <c r="F616" s="47"/>
      <c r="G616" s="28"/>
    </row>
    <row r="617" spans="2:7" x14ac:dyDescent="0.2">
      <c r="B617" s="82"/>
      <c r="E617" s="46"/>
      <c r="F617" s="47"/>
      <c r="G617" s="28"/>
    </row>
    <row r="618" spans="2:7" x14ac:dyDescent="0.2">
      <c r="B618" s="82"/>
      <c r="E618" s="46"/>
      <c r="F618" s="47"/>
      <c r="G618" s="28"/>
    </row>
    <row r="619" spans="2:7" x14ac:dyDescent="0.2">
      <c r="B619" s="82"/>
      <c r="E619" s="46"/>
      <c r="F619" s="47"/>
      <c r="G619" s="28"/>
    </row>
    <row r="620" spans="2:7" x14ac:dyDescent="0.2">
      <c r="B620" s="82"/>
      <c r="E620" s="46"/>
      <c r="F620" s="47"/>
      <c r="G620" s="28"/>
    </row>
    <row r="621" spans="2:7" x14ac:dyDescent="0.2">
      <c r="B621" s="82"/>
      <c r="E621" s="46"/>
      <c r="F621" s="47"/>
      <c r="G621" s="28"/>
    </row>
    <row r="622" spans="2:7" x14ac:dyDescent="0.2">
      <c r="B622" s="82"/>
      <c r="E622" s="46"/>
      <c r="F622" s="47"/>
      <c r="G622" s="28"/>
    </row>
    <row r="623" spans="2:7" x14ac:dyDescent="0.2">
      <c r="B623" s="82"/>
      <c r="E623" s="46"/>
      <c r="F623" s="47"/>
      <c r="G623" s="28"/>
    </row>
    <row r="624" spans="2:7" x14ac:dyDescent="0.2">
      <c r="B624" s="82"/>
      <c r="E624" s="46"/>
      <c r="F624" s="47"/>
      <c r="G624" s="28"/>
    </row>
    <row r="625" spans="2:7" x14ac:dyDescent="0.2">
      <c r="B625" s="82"/>
      <c r="E625" s="46"/>
      <c r="F625" s="47"/>
      <c r="G625" s="28"/>
    </row>
    <row r="626" spans="2:7" x14ac:dyDescent="0.2">
      <c r="B626" s="82"/>
      <c r="E626" s="46"/>
      <c r="F626" s="47"/>
      <c r="G626" s="28"/>
    </row>
    <row r="627" spans="2:7" x14ac:dyDescent="0.2">
      <c r="B627" s="82"/>
      <c r="E627" s="46"/>
      <c r="F627" s="47"/>
      <c r="G627" s="28"/>
    </row>
    <row r="628" spans="2:7" x14ac:dyDescent="0.2">
      <c r="B628" s="82"/>
      <c r="E628" s="46"/>
      <c r="F628" s="47"/>
      <c r="G628" s="28"/>
    </row>
    <row r="629" spans="2:7" x14ac:dyDescent="0.2">
      <c r="B629" s="82"/>
      <c r="E629" s="46"/>
      <c r="F629" s="47"/>
      <c r="G629" s="28"/>
    </row>
    <row r="630" spans="2:7" x14ac:dyDescent="0.2">
      <c r="B630" s="82"/>
      <c r="E630" s="46"/>
      <c r="F630" s="47"/>
      <c r="G630" s="28"/>
    </row>
    <row r="631" spans="2:7" x14ac:dyDescent="0.2">
      <c r="B631" s="82"/>
      <c r="E631" s="46"/>
      <c r="F631" s="47"/>
      <c r="G631" s="28"/>
    </row>
    <row r="632" spans="2:7" x14ac:dyDescent="0.2">
      <c r="B632" s="82"/>
      <c r="E632" s="46"/>
      <c r="F632" s="47"/>
      <c r="G632" s="28"/>
    </row>
    <row r="633" spans="2:7" x14ac:dyDescent="0.2">
      <c r="B633" s="82"/>
      <c r="E633" s="46"/>
      <c r="F633" s="47"/>
      <c r="G633" s="28"/>
    </row>
    <row r="634" spans="2:7" x14ac:dyDescent="0.2">
      <c r="B634" s="82"/>
      <c r="E634" s="46"/>
      <c r="F634" s="47"/>
      <c r="G634" s="28"/>
    </row>
    <row r="635" spans="2:7" x14ac:dyDescent="0.2">
      <c r="B635" s="82"/>
      <c r="E635" s="46"/>
      <c r="F635" s="47"/>
      <c r="G635" s="28"/>
    </row>
    <row r="636" spans="2:7" x14ac:dyDescent="0.2">
      <c r="B636" s="82"/>
      <c r="E636" s="46"/>
      <c r="F636" s="47"/>
      <c r="G636" s="28"/>
    </row>
    <row r="637" spans="2:7" x14ac:dyDescent="0.2">
      <c r="B637" s="82"/>
      <c r="E637" s="46"/>
      <c r="F637" s="47"/>
      <c r="G637" s="28"/>
    </row>
    <row r="638" spans="2:7" x14ac:dyDescent="0.2">
      <c r="B638" s="82"/>
      <c r="E638" s="46"/>
      <c r="F638" s="47"/>
      <c r="G638" s="28"/>
    </row>
    <row r="639" spans="2:7" x14ac:dyDescent="0.2">
      <c r="B639" s="82"/>
      <c r="E639" s="46"/>
      <c r="F639" s="47"/>
      <c r="G639" s="28"/>
    </row>
    <row r="640" spans="2:7" x14ac:dyDescent="0.2">
      <c r="B640" s="82"/>
      <c r="E640" s="46"/>
      <c r="F640" s="47"/>
      <c r="G640" s="28"/>
    </row>
    <row r="641" spans="2:7" x14ac:dyDescent="0.2">
      <c r="B641" s="82"/>
      <c r="E641" s="46"/>
      <c r="F641" s="47"/>
      <c r="G641" s="28"/>
    </row>
    <row r="642" spans="2:7" x14ac:dyDescent="0.2">
      <c r="B642" s="82"/>
      <c r="E642" s="46"/>
      <c r="F642" s="47"/>
      <c r="G642" s="28"/>
    </row>
    <row r="643" spans="2:7" x14ac:dyDescent="0.2">
      <c r="B643" s="82"/>
      <c r="E643" s="46"/>
      <c r="F643" s="47"/>
      <c r="G643" s="28"/>
    </row>
    <row r="644" spans="2:7" x14ac:dyDescent="0.2">
      <c r="B644" s="82"/>
      <c r="E644" s="46"/>
      <c r="F644" s="47"/>
      <c r="G644" s="28"/>
    </row>
    <row r="645" spans="2:7" x14ac:dyDescent="0.2">
      <c r="B645" s="82"/>
      <c r="E645" s="46"/>
      <c r="F645" s="47"/>
      <c r="G645" s="28"/>
    </row>
    <row r="646" spans="2:7" x14ac:dyDescent="0.2">
      <c r="B646" s="82"/>
      <c r="E646" s="46"/>
      <c r="F646" s="47"/>
      <c r="G646" s="28"/>
    </row>
    <row r="647" spans="2:7" x14ac:dyDescent="0.2">
      <c r="B647" s="82"/>
      <c r="E647" s="46"/>
      <c r="F647" s="47"/>
      <c r="G647" s="28"/>
    </row>
    <row r="648" spans="2:7" x14ac:dyDescent="0.2">
      <c r="B648" s="82"/>
      <c r="E648" s="46"/>
      <c r="F648" s="47"/>
      <c r="G648" s="28"/>
    </row>
    <row r="649" spans="2:7" x14ac:dyDescent="0.2">
      <c r="B649" s="82"/>
      <c r="E649" s="46"/>
      <c r="F649" s="47"/>
      <c r="G649" s="28"/>
    </row>
    <row r="650" spans="2:7" x14ac:dyDescent="0.2">
      <c r="B650" s="82"/>
      <c r="E650" s="46"/>
      <c r="F650" s="47"/>
      <c r="G650" s="28"/>
    </row>
    <row r="651" spans="2:7" x14ac:dyDescent="0.2">
      <c r="B651" s="82"/>
      <c r="E651" s="46"/>
      <c r="F651" s="47"/>
      <c r="G651" s="28"/>
    </row>
    <row r="652" spans="2:7" x14ac:dyDescent="0.2">
      <c r="B652" s="82"/>
      <c r="E652" s="46"/>
      <c r="F652" s="47"/>
      <c r="G652" s="28"/>
    </row>
    <row r="653" spans="2:7" x14ac:dyDescent="0.2">
      <c r="B653" s="82"/>
      <c r="E653" s="46"/>
      <c r="F653" s="47"/>
      <c r="G653" s="28"/>
    </row>
    <row r="654" spans="2:7" x14ac:dyDescent="0.2">
      <c r="B654" s="82"/>
      <c r="E654" s="46"/>
      <c r="F654" s="47"/>
      <c r="G654" s="28"/>
    </row>
    <row r="655" spans="2:7" x14ac:dyDescent="0.2">
      <c r="B655" s="82"/>
      <c r="E655" s="46"/>
      <c r="F655" s="47"/>
      <c r="G655" s="28"/>
    </row>
    <row r="656" spans="2:7" x14ac:dyDescent="0.2">
      <c r="B656" s="82"/>
      <c r="E656" s="46"/>
      <c r="F656" s="47"/>
      <c r="G656" s="28"/>
    </row>
    <row r="657" spans="2:7" x14ac:dyDescent="0.2">
      <c r="B657" s="82"/>
      <c r="E657" s="46"/>
      <c r="F657" s="47"/>
      <c r="G657" s="28"/>
    </row>
    <row r="658" spans="2:7" x14ac:dyDescent="0.2">
      <c r="B658" s="82"/>
      <c r="E658" s="46"/>
      <c r="F658" s="47"/>
      <c r="G658" s="28"/>
    </row>
    <row r="659" spans="2:7" x14ac:dyDescent="0.2">
      <c r="B659" s="82"/>
      <c r="E659" s="46"/>
      <c r="F659" s="47"/>
      <c r="G659" s="28"/>
    </row>
    <row r="660" spans="2:7" x14ac:dyDescent="0.2">
      <c r="B660" s="82"/>
      <c r="E660" s="46"/>
      <c r="F660" s="47"/>
      <c r="G660" s="28"/>
    </row>
    <row r="661" spans="2:7" x14ac:dyDescent="0.2">
      <c r="B661" s="82"/>
      <c r="E661" s="46"/>
      <c r="F661" s="47"/>
      <c r="G661" s="28"/>
    </row>
    <row r="662" spans="2:7" x14ac:dyDescent="0.2">
      <c r="B662" s="82"/>
      <c r="E662" s="46"/>
      <c r="F662" s="47"/>
      <c r="G662" s="28"/>
    </row>
    <row r="663" spans="2:7" x14ac:dyDescent="0.2">
      <c r="B663" s="82"/>
      <c r="E663" s="46"/>
      <c r="F663" s="47"/>
      <c r="G663" s="28"/>
    </row>
    <row r="664" spans="2:7" x14ac:dyDescent="0.2">
      <c r="B664" s="82"/>
      <c r="E664" s="46"/>
      <c r="F664" s="47"/>
      <c r="G664" s="28"/>
    </row>
    <row r="665" spans="2:7" x14ac:dyDescent="0.2">
      <c r="B665" s="82"/>
      <c r="E665" s="46"/>
      <c r="F665" s="47"/>
      <c r="G665" s="28"/>
    </row>
    <row r="666" spans="2:7" x14ac:dyDescent="0.2">
      <c r="B666" s="82"/>
      <c r="E666" s="46"/>
      <c r="F666" s="47"/>
      <c r="G666" s="28"/>
    </row>
    <row r="667" spans="2:7" x14ac:dyDescent="0.2">
      <c r="B667" s="82"/>
      <c r="E667" s="46"/>
      <c r="F667" s="47"/>
      <c r="G667" s="28"/>
    </row>
    <row r="668" spans="2:7" x14ac:dyDescent="0.2">
      <c r="B668" s="82"/>
      <c r="E668" s="46"/>
      <c r="F668" s="47"/>
      <c r="G668" s="28"/>
    </row>
    <row r="669" spans="2:7" x14ac:dyDescent="0.2">
      <c r="B669" s="82"/>
      <c r="E669" s="46"/>
      <c r="F669" s="47"/>
      <c r="G669" s="28"/>
    </row>
    <row r="670" spans="2:7" x14ac:dyDescent="0.2">
      <c r="B670" s="82"/>
      <c r="E670" s="46"/>
      <c r="F670" s="47"/>
      <c r="G670" s="28"/>
    </row>
    <row r="671" spans="2:7" x14ac:dyDescent="0.2">
      <c r="B671" s="82"/>
      <c r="E671" s="46"/>
      <c r="F671" s="47"/>
      <c r="G671" s="28"/>
    </row>
    <row r="672" spans="2:7" x14ac:dyDescent="0.2">
      <c r="B672" s="82"/>
      <c r="E672" s="46"/>
      <c r="F672" s="47"/>
      <c r="G672" s="28"/>
    </row>
    <row r="673" spans="2:7" x14ac:dyDescent="0.2">
      <c r="B673" s="82"/>
      <c r="E673" s="46"/>
      <c r="F673" s="47"/>
      <c r="G673" s="28"/>
    </row>
    <row r="674" spans="2:7" x14ac:dyDescent="0.2">
      <c r="B674" s="82"/>
      <c r="E674" s="46"/>
      <c r="F674" s="47"/>
      <c r="G674" s="28"/>
    </row>
    <row r="675" spans="2:7" x14ac:dyDescent="0.2">
      <c r="B675" s="82"/>
      <c r="E675" s="46"/>
      <c r="F675" s="47"/>
      <c r="G675" s="28"/>
    </row>
    <row r="676" spans="2:7" x14ac:dyDescent="0.2">
      <c r="B676" s="82"/>
      <c r="E676" s="46"/>
      <c r="F676" s="47"/>
      <c r="G676" s="28"/>
    </row>
    <row r="677" spans="2:7" x14ac:dyDescent="0.2">
      <c r="B677" s="82"/>
      <c r="E677" s="46"/>
      <c r="F677" s="47"/>
      <c r="G677" s="28"/>
    </row>
    <row r="678" spans="2:7" x14ac:dyDescent="0.2">
      <c r="B678" s="82"/>
      <c r="E678" s="46"/>
      <c r="F678" s="47"/>
      <c r="G678" s="28"/>
    </row>
    <row r="679" spans="2:7" x14ac:dyDescent="0.2">
      <c r="B679" s="82"/>
      <c r="E679" s="46"/>
      <c r="F679" s="47"/>
      <c r="G679" s="28"/>
    </row>
    <row r="680" spans="2:7" x14ac:dyDescent="0.2">
      <c r="B680" s="82"/>
      <c r="E680" s="46"/>
      <c r="F680" s="47"/>
      <c r="G680" s="28"/>
    </row>
    <row r="681" spans="2:7" x14ac:dyDescent="0.2">
      <c r="B681" s="82"/>
      <c r="E681" s="46"/>
      <c r="F681" s="47"/>
      <c r="G681" s="28"/>
    </row>
    <row r="682" spans="2:7" x14ac:dyDescent="0.2">
      <c r="B682" s="82"/>
      <c r="E682" s="46"/>
      <c r="F682" s="47"/>
      <c r="G682" s="28"/>
    </row>
    <row r="683" spans="2:7" x14ac:dyDescent="0.2">
      <c r="B683" s="82"/>
      <c r="E683" s="46"/>
      <c r="F683" s="47"/>
      <c r="G683" s="28"/>
    </row>
    <row r="684" spans="2:7" x14ac:dyDescent="0.2">
      <c r="B684" s="82"/>
      <c r="E684" s="46"/>
      <c r="F684" s="47"/>
      <c r="G684" s="28"/>
    </row>
    <row r="685" spans="2:7" x14ac:dyDescent="0.2">
      <c r="B685" s="82"/>
      <c r="E685" s="46"/>
      <c r="F685" s="47"/>
      <c r="G685" s="28"/>
    </row>
    <row r="686" spans="2:7" x14ac:dyDescent="0.2">
      <c r="B686" s="82"/>
      <c r="E686" s="46"/>
      <c r="F686" s="47"/>
      <c r="G686" s="28"/>
    </row>
    <row r="687" spans="2:7" x14ac:dyDescent="0.2">
      <c r="B687" s="82"/>
      <c r="E687" s="46"/>
      <c r="F687" s="47"/>
      <c r="G687" s="28"/>
    </row>
    <row r="688" spans="2:7" x14ac:dyDescent="0.2">
      <c r="B688" s="82"/>
      <c r="E688" s="46"/>
      <c r="F688" s="47"/>
      <c r="G688" s="28"/>
    </row>
    <row r="689" spans="2:7" x14ac:dyDescent="0.2">
      <c r="B689" s="82"/>
      <c r="E689" s="46"/>
      <c r="F689" s="47"/>
      <c r="G689" s="28"/>
    </row>
    <row r="690" spans="2:7" x14ac:dyDescent="0.2">
      <c r="B690" s="82"/>
      <c r="E690" s="46"/>
      <c r="F690" s="47"/>
      <c r="G690" s="28"/>
    </row>
    <row r="691" spans="2:7" x14ac:dyDescent="0.2">
      <c r="B691" s="82"/>
      <c r="E691" s="46"/>
      <c r="F691" s="47"/>
      <c r="G691" s="28"/>
    </row>
    <row r="692" spans="2:7" x14ac:dyDescent="0.2">
      <c r="B692" s="82"/>
      <c r="E692" s="46"/>
      <c r="F692" s="47"/>
      <c r="G692" s="28"/>
    </row>
    <row r="693" spans="2:7" x14ac:dyDescent="0.2">
      <c r="B693" s="82"/>
      <c r="E693" s="46"/>
      <c r="F693" s="47"/>
      <c r="G693" s="28"/>
    </row>
    <row r="694" spans="2:7" x14ac:dyDescent="0.2">
      <c r="B694" s="82"/>
      <c r="E694" s="46"/>
      <c r="F694" s="47"/>
      <c r="G694" s="28"/>
    </row>
    <row r="695" spans="2:7" x14ac:dyDescent="0.2">
      <c r="B695" s="82"/>
      <c r="E695" s="46"/>
      <c r="F695" s="47"/>
      <c r="G695" s="28"/>
    </row>
    <row r="696" spans="2:7" x14ac:dyDescent="0.2">
      <c r="B696" s="82"/>
      <c r="E696" s="46"/>
      <c r="F696" s="47"/>
      <c r="G696" s="28"/>
    </row>
    <row r="697" spans="2:7" x14ac:dyDescent="0.2">
      <c r="B697" s="82"/>
      <c r="E697" s="46"/>
      <c r="F697" s="47"/>
      <c r="G697" s="28"/>
    </row>
    <row r="698" spans="2:7" x14ac:dyDescent="0.2">
      <c r="B698" s="82"/>
      <c r="E698" s="46"/>
      <c r="F698" s="47"/>
      <c r="G698" s="28"/>
    </row>
    <row r="699" spans="2:7" x14ac:dyDescent="0.2">
      <c r="B699" s="82"/>
      <c r="E699" s="46"/>
      <c r="F699" s="47"/>
      <c r="G699" s="28"/>
    </row>
    <row r="700" spans="2:7" x14ac:dyDescent="0.2">
      <c r="B700" s="82"/>
      <c r="E700" s="46"/>
      <c r="F700" s="47"/>
      <c r="G700" s="28"/>
    </row>
    <row r="701" spans="2:7" x14ac:dyDescent="0.2">
      <c r="B701" s="82"/>
      <c r="E701" s="46"/>
      <c r="F701" s="47"/>
      <c r="G701" s="28"/>
    </row>
    <row r="702" spans="2:7" x14ac:dyDescent="0.2">
      <c r="B702" s="82"/>
      <c r="E702" s="46"/>
      <c r="F702" s="47"/>
      <c r="G702" s="28"/>
    </row>
    <row r="703" spans="2:7" x14ac:dyDescent="0.2">
      <c r="B703" s="82"/>
      <c r="E703" s="46"/>
      <c r="F703" s="47"/>
      <c r="G703" s="28"/>
    </row>
    <row r="704" spans="2:7" x14ac:dyDescent="0.2">
      <c r="B704" s="82"/>
      <c r="E704" s="46"/>
      <c r="F704" s="47"/>
      <c r="G704" s="28"/>
    </row>
    <row r="705" spans="2:7" x14ac:dyDescent="0.2">
      <c r="B705" s="82"/>
      <c r="E705" s="46"/>
      <c r="F705" s="47"/>
      <c r="G705" s="28"/>
    </row>
    <row r="706" spans="2:7" x14ac:dyDescent="0.2">
      <c r="B706" s="82"/>
      <c r="E706" s="46"/>
      <c r="F706" s="47"/>
      <c r="G706" s="28"/>
    </row>
    <row r="707" spans="2:7" x14ac:dyDescent="0.2">
      <c r="B707" s="82"/>
      <c r="E707" s="46"/>
      <c r="F707" s="47"/>
      <c r="G707" s="28"/>
    </row>
    <row r="708" spans="2:7" x14ac:dyDescent="0.2">
      <c r="B708" s="82"/>
      <c r="E708" s="46"/>
      <c r="F708" s="47"/>
      <c r="G708" s="28"/>
    </row>
    <row r="709" spans="2:7" x14ac:dyDescent="0.2">
      <c r="B709" s="82"/>
      <c r="E709" s="46"/>
      <c r="F709" s="47"/>
      <c r="G709" s="28"/>
    </row>
    <row r="710" spans="2:7" x14ac:dyDescent="0.2">
      <c r="B710" s="82"/>
      <c r="E710" s="46"/>
      <c r="F710" s="47"/>
      <c r="G710" s="28"/>
    </row>
    <row r="711" spans="2:7" x14ac:dyDescent="0.2">
      <c r="B711" s="82"/>
      <c r="E711" s="46"/>
      <c r="F711" s="47"/>
      <c r="G711" s="28"/>
    </row>
    <row r="712" spans="2:7" x14ac:dyDescent="0.2">
      <c r="B712" s="82"/>
      <c r="E712" s="46"/>
      <c r="F712" s="47"/>
      <c r="G712" s="28"/>
    </row>
    <row r="713" spans="2:7" x14ac:dyDescent="0.2">
      <c r="B713" s="82"/>
      <c r="E713" s="46"/>
      <c r="F713" s="47"/>
      <c r="G713" s="28"/>
    </row>
    <row r="714" spans="2:7" x14ac:dyDescent="0.2">
      <c r="B714" s="82"/>
      <c r="E714" s="46"/>
      <c r="F714" s="47"/>
      <c r="G714" s="28"/>
    </row>
    <row r="715" spans="2:7" x14ac:dyDescent="0.2">
      <c r="B715" s="82"/>
      <c r="E715" s="46"/>
      <c r="F715" s="47"/>
      <c r="G715" s="28"/>
    </row>
    <row r="716" spans="2:7" x14ac:dyDescent="0.2">
      <c r="B716" s="82"/>
      <c r="E716" s="46"/>
      <c r="F716" s="47"/>
      <c r="G716" s="28"/>
    </row>
    <row r="717" spans="2:7" x14ac:dyDescent="0.2">
      <c r="B717" s="82"/>
      <c r="E717" s="46"/>
      <c r="F717" s="47"/>
      <c r="G717" s="28"/>
    </row>
    <row r="718" spans="2:7" x14ac:dyDescent="0.2">
      <c r="B718" s="82"/>
      <c r="E718" s="46"/>
      <c r="F718" s="47"/>
      <c r="G718" s="28"/>
    </row>
    <row r="719" spans="2:7" x14ac:dyDescent="0.2">
      <c r="B719" s="82"/>
      <c r="E719" s="46"/>
      <c r="F719" s="47"/>
      <c r="G719" s="28"/>
    </row>
    <row r="720" spans="2:7" x14ac:dyDescent="0.2">
      <c r="B720" s="82"/>
      <c r="E720" s="46"/>
      <c r="F720" s="47"/>
      <c r="G720" s="28"/>
    </row>
    <row r="721" spans="2:7" x14ac:dyDescent="0.2">
      <c r="B721" s="82"/>
      <c r="E721" s="46"/>
      <c r="F721" s="47"/>
      <c r="G721" s="28"/>
    </row>
    <row r="722" spans="2:7" x14ac:dyDescent="0.2">
      <c r="B722" s="82"/>
      <c r="E722" s="46"/>
      <c r="F722" s="47"/>
      <c r="G722" s="28"/>
    </row>
    <row r="723" spans="2:7" x14ac:dyDescent="0.2">
      <c r="B723" s="82"/>
      <c r="E723" s="46"/>
      <c r="F723" s="47"/>
      <c r="G723" s="28"/>
    </row>
    <row r="724" spans="2:7" x14ac:dyDescent="0.2">
      <c r="B724" s="82"/>
      <c r="E724" s="46"/>
      <c r="F724" s="47"/>
      <c r="G724" s="28"/>
    </row>
    <row r="725" spans="2:7" x14ac:dyDescent="0.2">
      <c r="B725" s="82"/>
      <c r="E725" s="46"/>
      <c r="F725" s="47"/>
      <c r="G725" s="28"/>
    </row>
    <row r="726" spans="2:7" x14ac:dyDescent="0.2">
      <c r="B726" s="82"/>
      <c r="E726" s="46"/>
      <c r="F726" s="47"/>
      <c r="G726" s="28"/>
    </row>
    <row r="727" spans="2:7" x14ac:dyDescent="0.2">
      <c r="B727" s="82"/>
      <c r="E727" s="46"/>
      <c r="F727" s="47"/>
      <c r="G727" s="28"/>
    </row>
    <row r="728" spans="2:7" x14ac:dyDescent="0.2">
      <c r="B728" s="82"/>
      <c r="E728" s="46"/>
      <c r="F728" s="47"/>
      <c r="G728" s="28"/>
    </row>
    <row r="729" spans="2:7" x14ac:dyDescent="0.2">
      <c r="B729" s="82"/>
      <c r="E729" s="46"/>
      <c r="F729" s="47"/>
      <c r="G729" s="28"/>
    </row>
    <row r="730" spans="2:7" x14ac:dyDescent="0.2">
      <c r="B730" s="82"/>
      <c r="E730" s="46"/>
      <c r="F730" s="47"/>
      <c r="G730" s="28"/>
    </row>
    <row r="731" spans="2:7" x14ac:dyDescent="0.2">
      <c r="B731" s="82"/>
      <c r="E731" s="46"/>
      <c r="F731" s="47"/>
      <c r="G731" s="28"/>
    </row>
    <row r="732" spans="2:7" x14ac:dyDescent="0.2">
      <c r="B732" s="82"/>
      <c r="E732" s="46"/>
      <c r="F732" s="47"/>
      <c r="G732" s="28"/>
    </row>
    <row r="733" spans="2:7" x14ac:dyDescent="0.2">
      <c r="B733" s="82"/>
      <c r="E733" s="46"/>
      <c r="F733" s="47"/>
      <c r="G733" s="28"/>
    </row>
    <row r="734" spans="2:7" x14ac:dyDescent="0.2">
      <c r="B734" s="82"/>
      <c r="E734" s="46"/>
      <c r="F734" s="47"/>
      <c r="G734" s="28"/>
    </row>
    <row r="735" spans="2:7" x14ac:dyDescent="0.2">
      <c r="B735" s="82"/>
      <c r="E735" s="46"/>
      <c r="F735" s="47"/>
      <c r="G735" s="28"/>
    </row>
    <row r="736" spans="2:7" x14ac:dyDescent="0.2">
      <c r="B736" s="82"/>
      <c r="E736" s="46"/>
      <c r="F736" s="47"/>
      <c r="G736" s="28"/>
    </row>
    <row r="737" spans="2:7" x14ac:dyDescent="0.2">
      <c r="B737" s="82"/>
      <c r="E737" s="46"/>
      <c r="F737" s="47"/>
      <c r="G737" s="28"/>
    </row>
    <row r="738" spans="2:7" x14ac:dyDescent="0.2">
      <c r="B738" s="82"/>
      <c r="E738" s="46"/>
      <c r="F738" s="47"/>
      <c r="G738" s="28"/>
    </row>
    <row r="739" spans="2:7" x14ac:dyDescent="0.2">
      <c r="B739" s="82"/>
      <c r="E739" s="46"/>
      <c r="F739" s="47"/>
      <c r="G739" s="28"/>
    </row>
    <row r="740" spans="2:7" x14ac:dyDescent="0.2">
      <c r="B740" s="82"/>
      <c r="E740" s="46"/>
      <c r="F740" s="47"/>
      <c r="G740" s="28"/>
    </row>
    <row r="741" spans="2:7" x14ac:dyDescent="0.2">
      <c r="B741" s="82"/>
      <c r="E741" s="46"/>
      <c r="F741" s="47"/>
      <c r="G741" s="28"/>
    </row>
    <row r="742" spans="2:7" x14ac:dyDescent="0.2">
      <c r="B742" s="82"/>
      <c r="E742" s="46"/>
      <c r="F742" s="47"/>
      <c r="G742" s="28"/>
    </row>
    <row r="743" spans="2:7" x14ac:dyDescent="0.2">
      <c r="B743" s="82"/>
      <c r="E743" s="46"/>
      <c r="F743" s="47"/>
      <c r="G743" s="28"/>
    </row>
    <row r="744" spans="2:7" x14ac:dyDescent="0.2">
      <c r="B744" s="82"/>
      <c r="E744" s="46"/>
      <c r="F744" s="47"/>
      <c r="G744" s="28"/>
    </row>
    <row r="745" spans="2:7" x14ac:dyDescent="0.2">
      <c r="B745" s="82"/>
      <c r="E745" s="46"/>
      <c r="F745" s="47"/>
      <c r="G745" s="28"/>
    </row>
    <row r="746" spans="2:7" x14ac:dyDescent="0.2">
      <c r="B746" s="82"/>
      <c r="E746" s="46"/>
      <c r="F746" s="47"/>
      <c r="G746" s="28"/>
    </row>
    <row r="747" spans="2:7" x14ac:dyDescent="0.2">
      <c r="B747" s="82"/>
      <c r="E747" s="46"/>
      <c r="F747" s="47"/>
      <c r="G747" s="28"/>
    </row>
    <row r="748" spans="2:7" x14ac:dyDescent="0.2">
      <c r="B748" s="82"/>
      <c r="E748" s="46"/>
      <c r="F748" s="47"/>
      <c r="G748" s="28"/>
    </row>
    <row r="749" spans="2:7" x14ac:dyDescent="0.2">
      <c r="B749" s="82"/>
      <c r="E749" s="46"/>
      <c r="F749" s="47"/>
      <c r="G749" s="28"/>
    </row>
    <row r="750" spans="2:7" x14ac:dyDescent="0.2">
      <c r="B750" s="82"/>
      <c r="E750" s="46"/>
      <c r="F750" s="47"/>
      <c r="G750" s="28"/>
    </row>
    <row r="751" spans="2:7" x14ac:dyDescent="0.2">
      <c r="B751" s="82"/>
      <c r="E751" s="46"/>
      <c r="F751" s="47"/>
      <c r="G751" s="28"/>
    </row>
    <row r="752" spans="2:7" x14ac:dyDescent="0.2">
      <c r="B752" s="82"/>
      <c r="E752" s="46"/>
      <c r="F752" s="47"/>
      <c r="G752" s="28"/>
    </row>
    <row r="753" spans="2:7" x14ac:dyDescent="0.2">
      <c r="B753" s="82"/>
      <c r="E753" s="46"/>
      <c r="F753" s="47"/>
      <c r="G753" s="28"/>
    </row>
    <row r="754" spans="2:7" x14ac:dyDescent="0.2">
      <c r="B754" s="82"/>
      <c r="E754" s="46"/>
      <c r="F754" s="47"/>
      <c r="G754" s="28"/>
    </row>
    <row r="755" spans="2:7" x14ac:dyDescent="0.2">
      <c r="B755" s="82"/>
      <c r="E755" s="46"/>
      <c r="F755" s="47"/>
      <c r="G755" s="28"/>
    </row>
    <row r="756" spans="2:7" x14ac:dyDescent="0.2">
      <c r="B756" s="82"/>
      <c r="E756" s="46"/>
      <c r="F756" s="47"/>
      <c r="G756" s="28"/>
    </row>
    <row r="757" spans="2:7" x14ac:dyDescent="0.2">
      <c r="B757" s="82"/>
      <c r="E757" s="46"/>
      <c r="F757" s="47"/>
      <c r="G757" s="28"/>
    </row>
    <row r="758" spans="2:7" x14ac:dyDescent="0.2">
      <c r="B758" s="82"/>
      <c r="E758" s="46"/>
      <c r="F758" s="47"/>
      <c r="G758" s="28"/>
    </row>
    <row r="759" spans="2:7" x14ac:dyDescent="0.2">
      <c r="B759" s="82"/>
      <c r="E759" s="46"/>
      <c r="F759" s="47"/>
      <c r="G759" s="28"/>
    </row>
    <row r="760" spans="2:7" x14ac:dyDescent="0.2">
      <c r="B760" s="82"/>
      <c r="E760" s="46"/>
      <c r="F760" s="47"/>
      <c r="G760" s="28"/>
    </row>
    <row r="761" spans="2:7" x14ac:dyDescent="0.2">
      <c r="B761" s="82"/>
      <c r="E761" s="46"/>
      <c r="F761" s="47"/>
      <c r="G761" s="28"/>
    </row>
    <row r="762" spans="2:7" x14ac:dyDescent="0.2">
      <c r="B762" s="82"/>
      <c r="E762" s="46"/>
      <c r="F762" s="47"/>
      <c r="G762" s="28"/>
    </row>
    <row r="763" spans="2:7" x14ac:dyDescent="0.2">
      <c r="B763" s="82"/>
      <c r="E763" s="46"/>
      <c r="F763" s="47"/>
      <c r="G763" s="28"/>
    </row>
    <row r="764" spans="2:7" x14ac:dyDescent="0.2">
      <c r="B764" s="82"/>
      <c r="E764" s="46"/>
      <c r="F764" s="47"/>
      <c r="G764" s="28"/>
    </row>
    <row r="765" spans="2:7" x14ac:dyDescent="0.2">
      <c r="B765" s="82"/>
      <c r="E765" s="46"/>
      <c r="F765" s="47"/>
      <c r="G765" s="28"/>
    </row>
    <row r="766" spans="2:7" x14ac:dyDescent="0.2">
      <c r="B766" s="82"/>
      <c r="E766" s="46"/>
      <c r="F766" s="47"/>
      <c r="G766" s="28"/>
    </row>
    <row r="767" spans="2:7" x14ac:dyDescent="0.2">
      <c r="B767" s="82"/>
      <c r="E767" s="46"/>
      <c r="F767" s="47"/>
      <c r="G767" s="28"/>
    </row>
    <row r="768" spans="2:7" x14ac:dyDescent="0.2">
      <c r="B768" s="82"/>
      <c r="E768" s="46"/>
      <c r="F768" s="47"/>
      <c r="G768" s="28"/>
    </row>
    <row r="769" spans="2:7" x14ac:dyDescent="0.2">
      <c r="B769" s="82"/>
      <c r="E769" s="46"/>
      <c r="F769" s="47"/>
      <c r="G769" s="28"/>
    </row>
    <row r="770" spans="2:7" x14ac:dyDescent="0.2">
      <c r="B770" s="82"/>
      <c r="E770" s="46"/>
      <c r="F770" s="47"/>
      <c r="G770" s="28"/>
    </row>
    <row r="771" spans="2:7" x14ac:dyDescent="0.2">
      <c r="B771" s="82"/>
      <c r="E771" s="46"/>
      <c r="F771" s="47"/>
      <c r="G771" s="28"/>
    </row>
    <row r="772" spans="2:7" x14ac:dyDescent="0.2">
      <c r="B772" s="82"/>
      <c r="E772" s="46"/>
      <c r="F772" s="47"/>
      <c r="G772" s="28"/>
    </row>
    <row r="773" spans="2:7" x14ac:dyDescent="0.2">
      <c r="B773" s="82"/>
      <c r="E773" s="46"/>
      <c r="F773" s="47"/>
      <c r="G773" s="28"/>
    </row>
    <row r="774" spans="2:7" x14ac:dyDescent="0.2">
      <c r="B774" s="82"/>
      <c r="E774" s="46"/>
      <c r="F774" s="47"/>
      <c r="G774" s="28"/>
    </row>
    <row r="775" spans="2:7" x14ac:dyDescent="0.2">
      <c r="B775" s="82"/>
      <c r="E775" s="46"/>
      <c r="F775" s="47"/>
      <c r="G775" s="28"/>
    </row>
    <row r="776" spans="2:7" x14ac:dyDescent="0.2">
      <c r="B776" s="82"/>
      <c r="E776" s="46"/>
      <c r="F776" s="47"/>
      <c r="G776" s="28"/>
    </row>
    <row r="777" spans="2:7" x14ac:dyDescent="0.2">
      <c r="B777" s="82"/>
      <c r="E777" s="46"/>
      <c r="F777" s="47"/>
      <c r="G777" s="28"/>
    </row>
    <row r="778" spans="2:7" x14ac:dyDescent="0.2">
      <c r="B778" s="82"/>
      <c r="E778" s="46"/>
      <c r="F778" s="47"/>
      <c r="G778" s="28"/>
    </row>
    <row r="779" spans="2:7" x14ac:dyDescent="0.2">
      <c r="B779" s="82"/>
      <c r="E779" s="46"/>
      <c r="F779" s="47"/>
      <c r="G779" s="28"/>
    </row>
    <row r="780" spans="2:7" x14ac:dyDescent="0.2">
      <c r="B780" s="82"/>
      <c r="E780" s="46"/>
      <c r="F780" s="47"/>
      <c r="G780" s="28"/>
    </row>
    <row r="781" spans="2:7" x14ac:dyDescent="0.2">
      <c r="B781" s="82"/>
      <c r="E781" s="46"/>
      <c r="F781" s="47"/>
      <c r="G781" s="28"/>
    </row>
    <row r="782" spans="2:7" x14ac:dyDescent="0.2">
      <c r="B782" s="82"/>
      <c r="E782" s="46"/>
      <c r="F782" s="47"/>
      <c r="G782" s="28"/>
    </row>
    <row r="783" spans="2:7" x14ac:dyDescent="0.2">
      <c r="B783" s="82"/>
      <c r="E783" s="46"/>
      <c r="F783" s="47"/>
      <c r="G783" s="28"/>
    </row>
    <row r="784" spans="2:7" x14ac:dyDescent="0.2">
      <c r="B784" s="82"/>
      <c r="E784" s="46"/>
      <c r="F784" s="47"/>
      <c r="G784" s="28"/>
    </row>
    <row r="785" spans="2:7" x14ac:dyDescent="0.2">
      <c r="B785" s="82"/>
      <c r="E785" s="46"/>
      <c r="F785" s="47"/>
      <c r="G785" s="28"/>
    </row>
    <row r="786" spans="2:7" x14ac:dyDescent="0.2">
      <c r="B786" s="82"/>
      <c r="E786" s="46"/>
      <c r="F786" s="47"/>
      <c r="G786" s="28"/>
    </row>
    <row r="787" spans="2:7" x14ac:dyDescent="0.2">
      <c r="B787" s="82"/>
      <c r="E787" s="46"/>
      <c r="F787" s="47"/>
      <c r="G787" s="28"/>
    </row>
    <row r="788" spans="2:7" x14ac:dyDescent="0.2">
      <c r="B788" s="82"/>
      <c r="E788" s="46"/>
      <c r="F788" s="47"/>
      <c r="G788" s="28"/>
    </row>
    <row r="789" spans="2:7" x14ac:dyDescent="0.2">
      <c r="B789" s="82"/>
      <c r="E789" s="46"/>
      <c r="F789" s="47"/>
      <c r="G789" s="28"/>
    </row>
    <row r="790" spans="2:7" x14ac:dyDescent="0.2">
      <c r="B790" s="82"/>
      <c r="E790" s="46"/>
      <c r="F790" s="47"/>
      <c r="G790" s="28"/>
    </row>
    <row r="791" spans="2:7" x14ac:dyDescent="0.2">
      <c r="B791" s="82"/>
      <c r="E791" s="46"/>
      <c r="F791" s="47"/>
      <c r="G791" s="28"/>
    </row>
    <row r="792" spans="2:7" x14ac:dyDescent="0.2">
      <c r="B792" s="82"/>
      <c r="E792" s="46"/>
      <c r="F792" s="47"/>
      <c r="G792" s="28"/>
    </row>
    <row r="793" spans="2:7" x14ac:dyDescent="0.2">
      <c r="B793" s="82"/>
      <c r="E793" s="46"/>
      <c r="F793" s="47"/>
      <c r="G793" s="28"/>
    </row>
    <row r="794" spans="2:7" x14ac:dyDescent="0.2">
      <c r="B794" s="82"/>
      <c r="E794" s="46"/>
      <c r="F794" s="47"/>
      <c r="G794" s="28"/>
    </row>
    <row r="795" spans="2:7" x14ac:dyDescent="0.2">
      <c r="B795" s="82"/>
      <c r="E795" s="46"/>
      <c r="F795" s="47"/>
      <c r="G795" s="28"/>
    </row>
    <row r="796" spans="2:7" x14ac:dyDescent="0.2">
      <c r="B796" s="82"/>
      <c r="E796" s="46"/>
      <c r="F796" s="47"/>
      <c r="G796" s="28"/>
    </row>
    <row r="797" spans="2:7" x14ac:dyDescent="0.2">
      <c r="B797" s="82"/>
      <c r="E797" s="46"/>
      <c r="F797" s="47"/>
      <c r="G797" s="28"/>
    </row>
    <row r="798" spans="2:7" x14ac:dyDescent="0.2">
      <c r="B798" s="82"/>
      <c r="E798" s="46"/>
      <c r="F798" s="47"/>
      <c r="G798" s="28"/>
    </row>
    <row r="799" spans="2:7" x14ac:dyDescent="0.2">
      <c r="B799" s="82"/>
      <c r="E799" s="46"/>
      <c r="F799" s="47"/>
      <c r="G799" s="28"/>
    </row>
    <row r="800" spans="2:7" x14ac:dyDescent="0.2">
      <c r="B800" s="82"/>
      <c r="E800" s="46"/>
      <c r="F800" s="47"/>
      <c r="G800" s="28"/>
    </row>
    <row r="801" spans="2:7" x14ac:dyDescent="0.2">
      <c r="B801" s="82"/>
      <c r="E801" s="46"/>
      <c r="F801" s="47"/>
      <c r="G801" s="28"/>
    </row>
    <row r="802" spans="2:7" x14ac:dyDescent="0.2">
      <c r="B802" s="82"/>
      <c r="E802" s="46"/>
      <c r="F802" s="47"/>
      <c r="G802" s="28"/>
    </row>
    <row r="803" spans="2:7" x14ac:dyDescent="0.2">
      <c r="B803" s="82"/>
      <c r="E803" s="46"/>
      <c r="F803" s="47"/>
      <c r="G803" s="28"/>
    </row>
    <row r="804" spans="2:7" x14ac:dyDescent="0.2">
      <c r="B804" s="82"/>
      <c r="E804" s="46"/>
      <c r="F804" s="47"/>
      <c r="G804" s="28"/>
    </row>
    <row r="805" spans="2:7" x14ac:dyDescent="0.2">
      <c r="B805" s="82"/>
      <c r="E805" s="46"/>
      <c r="F805" s="47"/>
      <c r="G805" s="28"/>
    </row>
    <row r="806" spans="2:7" x14ac:dyDescent="0.2">
      <c r="B806" s="82"/>
      <c r="E806" s="46"/>
      <c r="F806" s="47"/>
      <c r="G806" s="28"/>
    </row>
    <row r="807" spans="2:7" x14ac:dyDescent="0.2">
      <c r="B807" s="82"/>
      <c r="E807" s="46"/>
      <c r="F807" s="47"/>
      <c r="G807" s="28"/>
    </row>
    <row r="808" spans="2:7" x14ac:dyDescent="0.2">
      <c r="B808" s="82"/>
      <c r="E808" s="46"/>
      <c r="F808" s="47"/>
      <c r="G808" s="28"/>
    </row>
    <row r="809" spans="2:7" x14ac:dyDescent="0.2">
      <c r="B809" s="82"/>
      <c r="E809" s="46"/>
      <c r="F809" s="47"/>
      <c r="G809" s="28"/>
    </row>
    <row r="810" spans="2:7" x14ac:dyDescent="0.2">
      <c r="B810" s="82"/>
      <c r="E810" s="46"/>
      <c r="F810" s="47"/>
      <c r="G810" s="28"/>
    </row>
    <row r="811" spans="2:7" x14ac:dyDescent="0.2">
      <c r="B811" s="82"/>
      <c r="E811" s="46"/>
      <c r="F811" s="47"/>
      <c r="G811" s="28"/>
    </row>
    <row r="812" spans="2:7" x14ac:dyDescent="0.2">
      <c r="B812" s="82"/>
      <c r="E812" s="46"/>
      <c r="F812" s="47"/>
      <c r="G812" s="28"/>
    </row>
    <row r="813" spans="2:7" x14ac:dyDescent="0.2">
      <c r="B813" s="82"/>
      <c r="E813" s="46"/>
      <c r="F813" s="47"/>
      <c r="G813" s="28"/>
    </row>
    <row r="814" spans="2:7" x14ac:dyDescent="0.2">
      <c r="B814" s="82"/>
      <c r="E814" s="46"/>
      <c r="F814" s="47"/>
      <c r="G814" s="28"/>
    </row>
    <row r="815" spans="2:7" x14ac:dyDescent="0.2">
      <c r="B815" s="82"/>
      <c r="E815" s="46"/>
      <c r="F815" s="47"/>
      <c r="G815" s="28"/>
    </row>
    <row r="816" spans="2:7" x14ac:dyDescent="0.2">
      <c r="B816" s="82"/>
      <c r="E816" s="46"/>
      <c r="F816" s="47"/>
      <c r="G816" s="28"/>
    </row>
    <row r="817" spans="2:7" x14ac:dyDescent="0.2">
      <c r="B817" s="82"/>
      <c r="E817" s="46"/>
      <c r="F817" s="47"/>
      <c r="G817" s="28"/>
    </row>
    <row r="818" spans="2:7" x14ac:dyDescent="0.2">
      <c r="B818" s="82"/>
      <c r="E818" s="46"/>
      <c r="F818" s="47"/>
      <c r="G818" s="28"/>
    </row>
    <row r="819" spans="2:7" x14ac:dyDescent="0.2">
      <c r="B819" s="82"/>
      <c r="E819" s="46"/>
      <c r="F819" s="47"/>
      <c r="G819" s="28"/>
    </row>
    <row r="820" spans="2:7" x14ac:dyDescent="0.2">
      <c r="B820" s="82"/>
      <c r="E820" s="46"/>
      <c r="F820" s="47"/>
      <c r="G820" s="28"/>
    </row>
    <row r="821" spans="2:7" x14ac:dyDescent="0.2">
      <c r="B821" s="82"/>
      <c r="E821" s="46"/>
      <c r="F821" s="47"/>
      <c r="G821" s="28"/>
    </row>
    <row r="822" spans="2:7" x14ac:dyDescent="0.2">
      <c r="B822" s="82"/>
      <c r="E822" s="46"/>
      <c r="F822" s="47"/>
      <c r="G822" s="28"/>
    </row>
    <row r="823" spans="2:7" x14ac:dyDescent="0.2">
      <c r="B823" s="82"/>
      <c r="E823" s="46"/>
      <c r="F823" s="47"/>
      <c r="G823" s="28"/>
    </row>
    <row r="824" spans="2:7" x14ac:dyDescent="0.2">
      <c r="B824" s="82"/>
      <c r="E824" s="46"/>
      <c r="F824" s="47"/>
      <c r="G824" s="28"/>
    </row>
    <row r="825" spans="2:7" x14ac:dyDescent="0.2">
      <c r="B825" s="82"/>
      <c r="E825" s="46"/>
      <c r="F825" s="47"/>
      <c r="G825" s="28"/>
    </row>
    <row r="826" spans="2:7" x14ac:dyDescent="0.2">
      <c r="B826" s="82"/>
      <c r="E826" s="46"/>
      <c r="F826" s="47"/>
      <c r="G826" s="28"/>
    </row>
    <row r="827" spans="2:7" x14ac:dyDescent="0.2">
      <c r="B827" s="82"/>
      <c r="E827" s="46"/>
      <c r="F827" s="47"/>
      <c r="G827" s="28"/>
    </row>
    <row r="828" spans="2:7" x14ac:dyDescent="0.2">
      <c r="B828" s="82"/>
      <c r="E828" s="46"/>
      <c r="F828" s="47"/>
      <c r="G828" s="28"/>
    </row>
    <row r="829" spans="2:7" x14ac:dyDescent="0.2">
      <c r="B829" s="82"/>
      <c r="E829" s="46"/>
      <c r="F829" s="47"/>
      <c r="G829" s="28"/>
    </row>
    <row r="830" spans="2:7" x14ac:dyDescent="0.2">
      <c r="B830" s="82"/>
      <c r="E830" s="46"/>
      <c r="F830" s="47"/>
      <c r="G830" s="28"/>
    </row>
    <row r="831" spans="2:7" x14ac:dyDescent="0.2">
      <c r="B831" s="82"/>
      <c r="E831" s="46"/>
      <c r="F831" s="47"/>
      <c r="G831" s="28"/>
    </row>
    <row r="832" spans="2:7" x14ac:dyDescent="0.2">
      <c r="B832" s="82"/>
      <c r="E832" s="46"/>
      <c r="F832" s="47"/>
      <c r="G832" s="28"/>
    </row>
    <row r="833" spans="2:7" x14ac:dyDescent="0.2">
      <c r="B833" s="82"/>
      <c r="E833" s="46"/>
      <c r="F833" s="47"/>
      <c r="G833" s="28"/>
    </row>
    <row r="834" spans="2:7" x14ac:dyDescent="0.2">
      <c r="B834" s="82"/>
      <c r="E834" s="46"/>
      <c r="F834" s="47"/>
      <c r="G834" s="28"/>
    </row>
    <row r="835" spans="2:7" x14ac:dyDescent="0.2">
      <c r="B835" s="82"/>
      <c r="E835" s="46"/>
      <c r="F835" s="47"/>
      <c r="G835" s="28"/>
    </row>
    <row r="836" spans="2:7" x14ac:dyDescent="0.2">
      <c r="B836" s="82"/>
      <c r="E836" s="46"/>
      <c r="F836" s="47"/>
      <c r="G836" s="28"/>
    </row>
    <row r="837" spans="2:7" x14ac:dyDescent="0.2">
      <c r="B837" s="82"/>
      <c r="E837" s="46"/>
      <c r="F837" s="47"/>
      <c r="G837" s="28"/>
    </row>
    <row r="838" spans="2:7" x14ac:dyDescent="0.2">
      <c r="B838" s="82"/>
      <c r="E838" s="46"/>
      <c r="F838" s="47"/>
      <c r="G838" s="28"/>
    </row>
    <row r="839" spans="2:7" x14ac:dyDescent="0.2">
      <c r="B839" s="82"/>
      <c r="E839" s="46"/>
      <c r="F839" s="47"/>
      <c r="G839" s="28"/>
    </row>
    <row r="840" spans="2:7" x14ac:dyDescent="0.2">
      <c r="B840" s="82"/>
      <c r="E840" s="46"/>
      <c r="F840" s="47"/>
      <c r="G840" s="28"/>
    </row>
    <row r="841" spans="2:7" x14ac:dyDescent="0.2">
      <c r="B841" s="82"/>
      <c r="E841" s="46"/>
      <c r="F841" s="47"/>
      <c r="G841" s="28"/>
    </row>
    <row r="842" spans="2:7" x14ac:dyDescent="0.2">
      <c r="B842" s="82"/>
      <c r="E842" s="46"/>
      <c r="F842" s="47"/>
      <c r="G842" s="28"/>
    </row>
    <row r="843" spans="2:7" x14ac:dyDescent="0.2">
      <c r="B843" s="82"/>
      <c r="E843" s="46"/>
      <c r="F843" s="47"/>
      <c r="G843" s="28"/>
    </row>
    <row r="844" spans="2:7" x14ac:dyDescent="0.2">
      <c r="B844" s="82"/>
      <c r="E844" s="46"/>
      <c r="F844" s="47"/>
      <c r="G844" s="28"/>
    </row>
    <row r="845" spans="2:7" x14ac:dyDescent="0.2">
      <c r="B845" s="82"/>
      <c r="E845" s="46"/>
      <c r="F845" s="47"/>
      <c r="G845" s="28"/>
    </row>
    <row r="846" spans="2:7" x14ac:dyDescent="0.2">
      <c r="B846" s="82"/>
      <c r="E846" s="46"/>
      <c r="F846" s="47"/>
      <c r="G846" s="28"/>
    </row>
    <row r="847" spans="2:7" x14ac:dyDescent="0.2">
      <c r="B847" s="82"/>
      <c r="E847" s="46"/>
      <c r="F847" s="47"/>
      <c r="G847" s="28"/>
    </row>
    <row r="848" spans="2:7" x14ac:dyDescent="0.2">
      <c r="B848" s="82"/>
      <c r="E848" s="46"/>
      <c r="F848" s="47"/>
      <c r="G848" s="28"/>
    </row>
    <row r="849" spans="2:7" x14ac:dyDescent="0.2">
      <c r="B849" s="82"/>
      <c r="E849" s="46"/>
      <c r="F849" s="47"/>
      <c r="G849" s="28"/>
    </row>
    <row r="850" spans="2:7" x14ac:dyDescent="0.2">
      <c r="B850" s="82"/>
      <c r="E850" s="46"/>
      <c r="F850" s="47"/>
      <c r="G850" s="28"/>
    </row>
    <row r="851" spans="2:7" x14ac:dyDescent="0.2">
      <c r="B851" s="82"/>
      <c r="E851" s="46"/>
      <c r="F851" s="47"/>
      <c r="G851" s="28"/>
    </row>
    <row r="852" spans="2:7" x14ac:dyDescent="0.2">
      <c r="B852" s="82"/>
      <c r="E852" s="46"/>
      <c r="F852" s="47"/>
      <c r="G852" s="28"/>
    </row>
    <row r="853" spans="2:7" x14ac:dyDescent="0.2">
      <c r="B853" s="82"/>
      <c r="E853" s="46"/>
      <c r="F853" s="47"/>
      <c r="G853" s="28"/>
    </row>
    <row r="854" spans="2:7" x14ac:dyDescent="0.2">
      <c r="B854" s="82"/>
      <c r="E854" s="46"/>
      <c r="F854" s="47"/>
      <c r="G854" s="28"/>
    </row>
    <row r="855" spans="2:7" x14ac:dyDescent="0.2">
      <c r="B855" s="82"/>
      <c r="E855" s="46"/>
      <c r="F855" s="47"/>
      <c r="G855" s="28"/>
    </row>
    <row r="856" spans="2:7" x14ac:dyDescent="0.2">
      <c r="B856" s="82"/>
      <c r="E856" s="46"/>
      <c r="F856" s="47"/>
      <c r="G856" s="28"/>
    </row>
    <row r="857" spans="2:7" x14ac:dyDescent="0.2">
      <c r="B857" s="82"/>
      <c r="E857" s="46"/>
      <c r="F857" s="47"/>
      <c r="G857" s="28"/>
    </row>
    <row r="858" spans="2:7" x14ac:dyDescent="0.2">
      <c r="B858" s="82"/>
      <c r="E858" s="46"/>
      <c r="F858" s="47"/>
      <c r="G858" s="28"/>
    </row>
    <row r="859" spans="2:7" x14ac:dyDescent="0.2">
      <c r="B859" s="82"/>
      <c r="E859" s="46"/>
      <c r="F859" s="47"/>
      <c r="G859" s="28"/>
    </row>
    <row r="860" spans="2:7" x14ac:dyDescent="0.2">
      <c r="B860" s="82"/>
      <c r="E860" s="46"/>
      <c r="F860" s="47"/>
      <c r="G860" s="28"/>
    </row>
    <row r="861" spans="2:7" x14ac:dyDescent="0.2">
      <c r="B861" s="82"/>
      <c r="E861" s="46"/>
      <c r="F861" s="47"/>
      <c r="G861" s="28"/>
    </row>
    <row r="862" spans="2:7" x14ac:dyDescent="0.2">
      <c r="B862" s="82"/>
      <c r="E862" s="46"/>
      <c r="F862" s="47"/>
      <c r="G862" s="28"/>
    </row>
    <row r="863" spans="2:7" x14ac:dyDescent="0.2">
      <c r="B863" s="82"/>
      <c r="E863" s="46"/>
      <c r="F863" s="47"/>
      <c r="G863" s="28"/>
    </row>
    <row r="864" spans="2:7" x14ac:dyDescent="0.2">
      <c r="B864" s="82"/>
      <c r="E864" s="46"/>
      <c r="F864" s="47"/>
      <c r="G864" s="28"/>
    </row>
    <row r="865" spans="2:7" x14ac:dyDescent="0.2">
      <c r="B865" s="82"/>
      <c r="E865" s="46"/>
      <c r="F865" s="47"/>
      <c r="G865" s="28"/>
    </row>
    <row r="866" spans="2:7" x14ac:dyDescent="0.2">
      <c r="B866" s="82"/>
      <c r="E866" s="46"/>
      <c r="F866" s="47"/>
      <c r="G866" s="28"/>
    </row>
    <row r="867" spans="2:7" x14ac:dyDescent="0.2">
      <c r="B867" s="82"/>
      <c r="E867" s="46"/>
      <c r="F867" s="47"/>
      <c r="G867" s="28"/>
    </row>
    <row r="868" spans="2:7" x14ac:dyDescent="0.2">
      <c r="B868" s="82"/>
      <c r="E868" s="46"/>
      <c r="F868" s="47"/>
      <c r="G868" s="28"/>
    </row>
    <row r="869" spans="2:7" x14ac:dyDescent="0.2">
      <c r="B869" s="82"/>
      <c r="E869" s="46"/>
      <c r="F869" s="47"/>
      <c r="G869" s="28"/>
    </row>
    <row r="870" spans="2:7" x14ac:dyDescent="0.2">
      <c r="B870" s="82"/>
      <c r="E870" s="46"/>
      <c r="F870" s="47"/>
      <c r="G870" s="28"/>
    </row>
    <row r="871" spans="2:7" x14ac:dyDescent="0.2">
      <c r="B871" s="82"/>
      <c r="E871" s="46"/>
      <c r="F871" s="47"/>
      <c r="G871" s="28"/>
    </row>
    <row r="872" spans="2:7" x14ac:dyDescent="0.2">
      <c r="B872" s="82"/>
      <c r="E872" s="46"/>
      <c r="F872" s="47"/>
      <c r="G872" s="28"/>
    </row>
    <row r="873" spans="2:7" x14ac:dyDescent="0.2">
      <c r="B873" s="82"/>
      <c r="E873" s="46"/>
      <c r="F873" s="47"/>
      <c r="G873" s="28"/>
    </row>
    <row r="874" spans="2:7" x14ac:dyDescent="0.2">
      <c r="B874" s="82"/>
      <c r="E874" s="46"/>
      <c r="F874" s="47"/>
      <c r="G874" s="28"/>
    </row>
    <row r="875" spans="2:7" x14ac:dyDescent="0.2">
      <c r="B875" s="82"/>
      <c r="E875" s="46"/>
      <c r="F875" s="47"/>
      <c r="G875" s="28"/>
    </row>
    <row r="876" spans="2:7" x14ac:dyDescent="0.2">
      <c r="B876" s="82"/>
      <c r="E876" s="46"/>
      <c r="F876" s="47"/>
      <c r="G876" s="28"/>
    </row>
    <row r="877" spans="2:7" x14ac:dyDescent="0.2">
      <c r="B877" s="82"/>
      <c r="E877" s="46"/>
      <c r="F877" s="47"/>
      <c r="G877" s="28"/>
    </row>
    <row r="878" spans="2:7" x14ac:dyDescent="0.2">
      <c r="B878" s="82"/>
      <c r="E878" s="46"/>
      <c r="F878" s="47"/>
      <c r="G878" s="28"/>
    </row>
    <row r="879" spans="2:7" x14ac:dyDescent="0.2">
      <c r="B879" s="82"/>
      <c r="E879" s="46"/>
      <c r="F879" s="47"/>
      <c r="G879" s="28"/>
    </row>
    <row r="880" spans="2:7" x14ac:dyDescent="0.2">
      <c r="B880" s="82"/>
      <c r="E880" s="46"/>
      <c r="F880" s="47"/>
      <c r="G880" s="28"/>
    </row>
    <row r="881" spans="2:7" x14ac:dyDescent="0.2">
      <c r="B881" s="82"/>
      <c r="E881" s="46"/>
      <c r="F881" s="47"/>
      <c r="G881" s="28"/>
    </row>
    <row r="882" spans="2:7" x14ac:dyDescent="0.2">
      <c r="B882" s="82"/>
      <c r="E882" s="46"/>
      <c r="F882" s="47"/>
      <c r="G882" s="28"/>
    </row>
    <row r="883" spans="2:7" x14ac:dyDescent="0.2">
      <c r="B883" s="82"/>
      <c r="E883" s="46"/>
      <c r="F883" s="47"/>
      <c r="G883" s="28"/>
    </row>
    <row r="884" spans="2:7" x14ac:dyDescent="0.2">
      <c r="B884" s="82"/>
      <c r="E884" s="46"/>
      <c r="F884" s="47"/>
      <c r="G884" s="28"/>
    </row>
    <row r="885" spans="2:7" x14ac:dyDescent="0.2">
      <c r="B885" s="82"/>
      <c r="E885" s="46"/>
      <c r="F885" s="47"/>
      <c r="G885" s="28"/>
    </row>
    <row r="886" spans="2:7" x14ac:dyDescent="0.2">
      <c r="B886" s="82"/>
      <c r="E886" s="46"/>
      <c r="F886" s="47"/>
      <c r="G886" s="28"/>
    </row>
    <row r="887" spans="2:7" x14ac:dyDescent="0.2">
      <c r="B887" s="82"/>
      <c r="E887" s="46"/>
      <c r="F887" s="47"/>
      <c r="G887" s="28"/>
    </row>
    <row r="888" spans="2:7" x14ac:dyDescent="0.2">
      <c r="B888" s="82"/>
      <c r="E888" s="46"/>
      <c r="F888" s="47"/>
      <c r="G888" s="28"/>
    </row>
    <row r="889" spans="2:7" x14ac:dyDescent="0.2">
      <c r="B889" s="82"/>
      <c r="E889" s="46"/>
      <c r="F889" s="47"/>
      <c r="G889" s="28"/>
    </row>
    <row r="890" spans="2:7" x14ac:dyDescent="0.2">
      <c r="B890" s="82"/>
      <c r="E890" s="46"/>
      <c r="F890" s="47"/>
      <c r="G890" s="28"/>
    </row>
    <row r="891" spans="2:7" x14ac:dyDescent="0.2">
      <c r="B891" s="82"/>
      <c r="E891" s="46"/>
      <c r="F891" s="47"/>
      <c r="G891" s="28"/>
    </row>
    <row r="892" spans="2:7" x14ac:dyDescent="0.2">
      <c r="B892" s="82"/>
      <c r="E892" s="46"/>
      <c r="F892" s="47"/>
      <c r="G892" s="28"/>
    </row>
    <row r="893" spans="2:7" x14ac:dyDescent="0.2">
      <c r="B893" s="82"/>
      <c r="E893" s="46"/>
      <c r="F893" s="47"/>
      <c r="G893" s="28"/>
    </row>
    <row r="894" spans="2:7" x14ac:dyDescent="0.2">
      <c r="B894" s="82"/>
      <c r="E894" s="46"/>
      <c r="F894" s="47"/>
      <c r="G894" s="28"/>
    </row>
    <row r="895" spans="2:7" x14ac:dyDescent="0.2">
      <c r="B895" s="82"/>
      <c r="E895" s="46"/>
      <c r="F895" s="47"/>
      <c r="G895" s="28"/>
    </row>
    <row r="896" spans="2:7" x14ac:dyDescent="0.2">
      <c r="B896" s="82"/>
      <c r="E896" s="46"/>
      <c r="F896" s="47"/>
      <c r="G896" s="28"/>
    </row>
    <row r="897" spans="2:7" x14ac:dyDescent="0.2">
      <c r="B897" s="82"/>
      <c r="E897" s="46"/>
      <c r="F897" s="47"/>
      <c r="G897" s="28"/>
    </row>
    <row r="898" spans="2:7" x14ac:dyDescent="0.2">
      <c r="B898" s="82"/>
      <c r="E898" s="46"/>
      <c r="F898" s="47"/>
      <c r="G898" s="28"/>
    </row>
    <row r="899" spans="2:7" x14ac:dyDescent="0.2">
      <c r="B899" s="82"/>
      <c r="E899" s="46"/>
      <c r="F899" s="47"/>
      <c r="G899" s="28"/>
    </row>
    <row r="900" spans="2:7" x14ac:dyDescent="0.2">
      <c r="B900" s="82"/>
      <c r="E900" s="46"/>
      <c r="F900" s="47"/>
      <c r="G900" s="28"/>
    </row>
    <row r="901" spans="2:7" x14ac:dyDescent="0.2">
      <c r="B901" s="82"/>
      <c r="E901" s="46"/>
      <c r="F901" s="47"/>
      <c r="G901" s="28"/>
    </row>
    <row r="902" spans="2:7" x14ac:dyDescent="0.2">
      <c r="B902" s="82"/>
      <c r="E902" s="46"/>
      <c r="F902" s="47"/>
      <c r="G902" s="28"/>
    </row>
    <row r="903" spans="2:7" x14ac:dyDescent="0.2">
      <c r="B903" s="82"/>
      <c r="E903" s="46"/>
      <c r="F903" s="47"/>
      <c r="G903" s="28"/>
    </row>
    <row r="904" spans="2:7" x14ac:dyDescent="0.2">
      <c r="B904" s="82"/>
      <c r="E904" s="46"/>
      <c r="F904" s="47"/>
      <c r="G904" s="28"/>
    </row>
    <row r="905" spans="2:7" x14ac:dyDescent="0.2">
      <c r="B905" s="82"/>
      <c r="E905" s="46"/>
      <c r="F905" s="47"/>
      <c r="G905" s="28"/>
    </row>
    <row r="906" spans="2:7" x14ac:dyDescent="0.2">
      <c r="B906" s="82"/>
      <c r="E906" s="46"/>
      <c r="F906" s="47"/>
      <c r="G906" s="28"/>
    </row>
    <row r="907" spans="2:7" x14ac:dyDescent="0.2">
      <c r="B907" s="82"/>
      <c r="E907" s="46"/>
      <c r="F907" s="47"/>
      <c r="G907" s="28"/>
    </row>
    <row r="908" spans="2:7" x14ac:dyDescent="0.2">
      <c r="B908" s="82"/>
      <c r="E908" s="46"/>
      <c r="F908" s="47"/>
      <c r="G908" s="28"/>
    </row>
    <row r="909" spans="2:7" x14ac:dyDescent="0.2">
      <c r="B909" s="82"/>
      <c r="E909" s="46"/>
      <c r="F909" s="47"/>
      <c r="G909" s="28"/>
    </row>
    <row r="910" spans="2:7" x14ac:dyDescent="0.2">
      <c r="B910" s="82"/>
      <c r="E910" s="46"/>
      <c r="F910" s="47"/>
      <c r="G910" s="28"/>
    </row>
    <row r="911" spans="2:7" x14ac:dyDescent="0.2">
      <c r="B911" s="82"/>
      <c r="E911" s="46"/>
      <c r="F911" s="47"/>
      <c r="G911" s="28"/>
    </row>
    <row r="912" spans="2:7" x14ac:dyDescent="0.2">
      <c r="B912" s="82"/>
      <c r="E912" s="46"/>
      <c r="F912" s="47"/>
      <c r="G912" s="28"/>
    </row>
    <row r="913" spans="2:7" x14ac:dyDescent="0.2">
      <c r="B913" s="82"/>
      <c r="E913" s="46"/>
      <c r="F913" s="47"/>
      <c r="G913" s="28"/>
    </row>
    <row r="914" spans="2:7" x14ac:dyDescent="0.2">
      <c r="B914" s="82"/>
      <c r="E914" s="46"/>
      <c r="F914" s="47"/>
      <c r="G914" s="28"/>
    </row>
    <row r="915" spans="2:7" x14ac:dyDescent="0.2">
      <c r="B915" s="82"/>
      <c r="E915" s="46"/>
      <c r="F915" s="47"/>
      <c r="G915" s="28"/>
    </row>
    <row r="916" spans="2:7" x14ac:dyDescent="0.2">
      <c r="B916" s="82"/>
      <c r="E916" s="46"/>
      <c r="F916" s="47"/>
      <c r="G916" s="28"/>
    </row>
    <row r="917" spans="2:7" x14ac:dyDescent="0.2">
      <c r="B917" s="82"/>
      <c r="E917" s="46"/>
      <c r="F917" s="47"/>
      <c r="G917" s="28"/>
    </row>
    <row r="918" spans="2:7" x14ac:dyDescent="0.2">
      <c r="B918" s="82"/>
      <c r="E918" s="46"/>
      <c r="F918" s="47"/>
      <c r="G918" s="28"/>
    </row>
    <row r="919" spans="2:7" x14ac:dyDescent="0.2">
      <c r="B919" s="82"/>
      <c r="E919" s="46"/>
      <c r="F919" s="47"/>
      <c r="G919" s="28"/>
    </row>
  </sheetData>
  <autoFilter ref="A4:J29">
    <filterColumn colId="3">
      <filters>
        <filter val="Basudevpur"/>
      </filters>
    </filterColumn>
  </autoFilter>
  <mergeCells count="13">
    <mergeCell ref="K6:K8"/>
    <mergeCell ref="A20:B20"/>
    <mergeCell ref="H21:H22"/>
    <mergeCell ref="I21:I22"/>
    <mergeCell ref="J21:J22"/>
    <mergeCell ref="H13:H15"/>
    <mergeCell ref="I13:I15"/>
    <mergeCell ref="J13:J15"/>
    <mergeCell ref="A2:J2"/>
    <mergeCell ref="A5:B5"/>
    <mergeCell ref="H6:H8"/>
    <mergeCell ref="I6:I8"/>
    <mergeCell ref="J6:J8"/>
  </mergeCells>
  <conditionalFormatting sqref="J1 J23:J1048576 J9:J20 J3:J5">
    <cfRule type="duplicateValues" dxfId="5" priority="4"/>
  </conditionalFormatting>
  <conditionalFormatting sqref="J6:J8">
    <cfRule type="duplicateValues" dxfId="4" priority="1"/>
  </conditionalFormatting>
  <conditionalFormatting sqref="J21:J22">
    <cfRule type="duplicateValues" dxfId="3" priority="2"/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6:R36"/>
  <sheetViews>
    <sheetView topLeftCell="A24" workbookViewId="0">
      <selection activeCell="M41" sqref="M41"/>
    </sheetView>
  </sheetViews>
  <sheetFormatPr defaultRowHeight="15" x14ac:dyDescent="0.25"/>
  <cols>
    <col min="6" max="6" width="5.5703125" customWidth="1"/>
    <col min="7" max="8" width="9.5703125" customWidth="1"/>
    <col min="9" max="9" width="12.140625" bestFit="1" customWidth="1"/>
    <col min="10" max="10" width="8.7109375" bestFit="1" customWidth="1"/>
    <col min="11" max="11" width="8.42578125" customWidth="1"/>
    <col min="12" max="12" width="8.28515625" bestFit="1" customWidth="1"/>
    <col min="13" max="13" width="6.140625" customWidth="1"/>
    <col min="14" max="14" width="8" customWidth="1"/>
    <col min="15" max="15" width="12" bestFit="1" customWidth="1"/>
    <col min="16" max="16" width="12.5703125" customWidth="1"/>
  </cols>
  <sheetData>
    <row r="6" spans="6:18" ht="15.75" thickBot="1" x14ac:dyDescent="0.3"/>
    <row r="7" spans="6:18" x14ac:dyDescent="0.25">
      <c r="F7" s="212" t="s">
        <v>64</v>
      </c>
      <c r="G7" s="213"/>
      <c r="H7" s="213"/>
      <c r="I7" s="213"/>
      <c r="J7" s="213"/>
      <c r="K7" s="213"/>
      <c r="L7" s="213"/>
      <c r="M7" s="213"/>
      <c r="N7" s="213"/>
      <c r="O7" s="213"/>
      <c r="P7" s="214"/>
    </row>
    <row r="8" spans="6:18" x14ac:dyDescent="0.25">
      <c r="F8" s="215"/>
      <c r="G8" s="216"/>
      <c r="H8" s="216"/>
      <c r="I8" s="216"/>
      <c r="J8" s="216"/>
      <c r="K8" s="216"/>
      <c r="L8" s="216"/>
      <c r="M8" s="216"/>
      <c r="N8" s="216"/>
      <c r="O8" s="216"/>
      <c r="P8" s="217"/>
    </row>
    <row r="9" spans="6:18" ht="76.5" x14ac:dyDescent="0.25">
      <c r="F9" s="154" t="s">
        <v>2</v>
      </c>
      <c r="G9" s="112" t="s">
        <v>3</v>
      </c>
      <c r="H9" s="112" t="s">
        <v>4</v>
      </c>
      <c r="I9" s="112" t="s">
        <v>5</v>
      </c>
      <c r="J9" s="113" t="s">
        <v>59</v>
      </c>
      <c r="K9" s="113" t="s">
        <v>60</v>
      </c>
      <c r="L9" s="113" t="s">
        <v>61</v>
      </c>
      <c r="M9" s="112" t="s">
        <v>62</v>
      </c>
      <c r="N9" s="112" t="s">
        <v>63</v>
      </c>
      <c r="O9" s="112" t="s">
        <v>106</v>
      </c>
      <c r="P9" s="155" t="s">
        <v>105</v>
      </c>
      <c r="R9" s="67"/>
    </row>
    <row r="10" spans="6:18" x14ac:dyDescent="0.25">
      <c r="F10" s="208" t="s">
        <v>11</v>
      </c>
      <c r="G10" s="209"/>
      <c r="H10" s="148"/>
      <c r="I10" s="148"/>
      <c r="J10" s="149"/>
      <c r="K10" s="149"/>
      <c r="L10" s="150"/>
      <c r="M10" s="78"/>
      <c r="N10" s="78"/>
      <c r="O10" s="78"/>
      <c r="P10" s="156"/>
    </row>
    <row r="11" spans="6:18" x14ac:dyDescent="0.25">
      <c r="F11" s="157">
        <v>1</v>
      </c>
      <c r="G11" s="110" t="s">
        <v>12</v>
      </c>
      <c r="H11" s="78" t="s">
        <v>13</v>
      </c>
      <c r="I11" s="106" t="s">
        <v>14</v>
      </c>
      <c r="J11" s="111">
        <v>130.4</v>
      </c>
      <c r="K11" s="109">
        <f t="shared" ref="K11:K23" si="0">J11-L11</f>
        <v>118.32000000000001</v>
      </c>
      <c r="L11" s="109">
        <v>12.08</v>
      </c>
      <c r="M11" s="210">
        <v>90</v>
      </c>
      <c r="N11" s="210">
        <v>73</v>
      </c>
      <c r="O11" s="218">
        <v>10012302350</v>
      </c>
      <c r="P11" s="211">
        <v>10012302351</v>
      </c>
    </row>
    <row r="12" spans="6:18" ht="25.5" x14ac:dyDescent="0.25">
      <c r="F12" s="157"/>
      <c r="G12" s="110"/>
      <c r="H12" s="78"/>
      <c r="I12" s="106" t="s">
        <v>15</v>
      </c>
      <c r="J12" s="111">
        <v>103.18</v>
      </c>
      <c r="K12" s="109">
        <f t="shared" si="0"/>
        <v>77.430000000000007</v>
      </c>
      <c r="L12" s="109">
        <v>25.75</v>
      </c>
      <c r="M12" s="210"/>
      <c r="N12" s="210"/>
      <c r="O12" s="219"/>
      <c r="P12" s="211"/>
    </row>
    <row r="13" spans="6:18" x14ac:dyDescent="0.25">
      <c r="F13" s="157"/>
      <c r="G13" s="110"/>
      <c r="H13" s="78"/>
      <c r="I13" s="106" t="s">
        <v>16</v>
      </c>
      <c r="J13" s="111">
        <v>50.86</v>
      </c>
      <c r="K13" s="109">
        <f t="shared" si="0"/>
        <v>21.009999999999998</v>
      </c>
      <c r="L13" s="109">
        <v>29.85</v>
      </c>
      <c r="M13" s="210"/>
      <c r="N13" s="210"/>
      <c r="O13" s="220"/>
      <c r="P13" s="211"/>
    </row>
    <row r="14" spans="6:18" ht="25.5" x14ac:dyDescent="0.25">
      <c r="F14" s="157">
        <v>2</v>
      </c>
      <c r="G14" s="8" t="s">
        <v>17</v>
      </c>
      <c r="H14" s="102" t="s">
        <v>18</v>
      </c>
      <c r="I14" s="106" t="s">
        <v>15</v>
      </c>
      <c r="J14" s="111">
        <v>65.41</v>
      </c>
      <c r="K14" s="109">
        <f t="shared" si="0"/>
        <v>43.289999999999992</v>
      </c>
      <c r="L14" s="109">
        <v>22.12</v>
      </c>
      <c r="M14" s="78">
        <v>90</v>
      </c>
      <c r="N14" s="78">
        <v>74</v>
      </c>
      <c r="O14" s="147">
        <v>10012302179</v>
      </c>
      <c r="P14" s="156">
        <v>10012302210</v>
      </c>
    </row>
    <row r="15" spans="6:18" ht="25.5" x14ac:dyDescent="0.25">
      <c r="F15" s="157">
        <v>3</v>
      </c>
      <c r="G15" s="8" t="s">
        <v>19</v>
      </c>
      <c r="H15" s="102" t="s">
        <v>20</v>
      </c>
      <c r="I15" s="106" t="s">
        <v>14</v>
      </c>
      <c r="J15" s="111">
        <v>11.07</v>
      </c>
      <c r="K15" s="109">
        <f t="shared" si="0"/>
        <v>7.95</v>
      </c>
      <c r="L15" s="109">
        <v>3.12</v>
      </c>
      <c r="M15" s="78">
        <v>90</v>
      </c>
      <c r="N15" s="78">
        <v>78</v>
      </c>
      <c r="O15" s="147">
        <v>10012302306</v>
      </c>
      <c r="P15" s="156">
        <v>10012302307</v>
      </c>
    </row>
    <row r="16" spans="6:18" ht="25.5" x14ac:dyDescent="0.25">
      <c r="F16" s="157">
        <v>4</v>
      </c>
      <c r="G16" s="8" t="s">
        <v>21</v>
      </c>
      <c r="H16" s="102" t="s">
        <v>22</v>
      </c>
      <c r="I16" s="106" t="s">
        <v>23</v>
      </c>
      <c r="J16" s="111">
        <v>1.95</v>
      </c>
      <c r="K16" s="109">
        <f t="shared" si="0"/>
        <v>0.19999999999999996</v>
      </c>
      <c r="L16" s="109">
        <v>1.75</v>
      </c>
      <c r="M16" s="78">
        <v>90</v>
      </c>
      <c r="N16" s="78">
        <v>75</v>
      </c>
      <c r="O16" s="147">
        <v>10012302180</v>
      </c>
      <c r="P16" s="156">
        <v>10012302212</v>
      </c>
    </row>
    <row r="17" spans="6:16" ht="25.5" x14ac:dyDescent="0.25">
      <c r="F17" s="157">
        <v>5</v>
      </c>
      <c r="G17" s="8" t="s">
        <v>24</v>
      </c>
      <c r="H17" s="102" t="s">
        <v>34</v>
      </c>
      <c r="I17" s="106" t="s">
        <v>26</v>
      </c>
      <c r="J17" s="111">
        <v>4.8499999999999996</v>
      </c>
      <c r="K17" s="109">
        <f t="shared" si="0"/>
        <v>0.84999999999999964</v>
      </c>
      <c r="L17" s="109">
        <v>4</v>
      </c>
      <c r="M17" s="78">
        <v>90</v>
      </c>
      <c r="N17" s="78">
        <v>84</v>
      </c>
      <c r="O17" s="147">
        <v>10012302181</v>
      </c>
      <c r="P17" s="156">
        <v>10012302214</v>
      </c>
    </row>
    <row r="18" spans="6:16" ht="25.5" x14ac:dyDescent="0.25">
      <c r="F18" s="157">
        <v>6</v>
      </c>
      <c r="G18" s="8" t="s">
        <v>27</v>
      </c>
      <c r="H18" s="102" t="s">
        <v>13</v>
      </c>
      <c r="I18" s="106" t="s">
        <v>26</v>
      </c>
      <c r="J18" s="111">
        <v>5</v>
      </c>
      <c r="K18" s="109">
        <f t="shared" si="0"/>
        <v>3</v>
      </c>
      <c r="L18" s="109">
        <v>2</v>
      </c>
      <c r="M18" s="210">
        <v>90</v>
      </c>
      <c r="N18" s="210">
        <v>73</v>
      </c>
      <c r="O18" s="218">
        <v>10012302182</v>
      </c>
      <c r="P18" s="211">
        <v>10012302183</v>
      </c>
    </row>
    <row r="19" spans="6:16" x14ac:dyDescent="0.25">
      <c r="F19" s="157"/>
      <c r="G19" s="8"/>
      <c r="H19" s="102"/>
      <c r="I19" s="106" t="s">
        <v>28</v>
      </c>
      <c r="J19" s="111">
        <v>25.85</v>
      </c>
      <c r="K19" s="109">
        <f t="shared" si="0"/>
        <v>22.560000000000002</v>
      </c>
      <c r="L19" s="109">
        <v>3.29</v>
      </c>
      <c r="M19" s="210"/>
      <c r="N19" s="210"/>
      <c r="O19" s="219"/>
      <c r="P19" s="211"/>
    </row>
    <row r="20" spans="6:16" x14ac:dyDescent="0.25">
      <c r="F20" s="157"/>
      <c r="G20" s="8"/>
      <c r="H20" s="102"/>
      <c r="I20" s="106" t="s">
        <v>28</v>
      </c>
      <c r="J20" s="111">
        <v>7</v>
      </c>
      <c r="K20" s="109">
        <v>7</v>
      </c>
      <c r="L20" s="109">
        <v>0</v>
      </c>
      <c r="M20" s="210"/>
      <c r="N20" s="210"/>
      <c r="O20" s="220"/>
      <c r="P20" s="211"/>
    </row>
    <row r="21" spans="6:16" ht="25.5" x14ac:dyDescent="0.25">
      <c r="F21" s="157">
        <v>7</v>
      </c>
      <c r="G21" s="8" t="s">
        <v>29</v>
      </c>
      <c r="H21" s="102" t="s">
        <v>30</v>
      </c>
      <c r="I21" s="106" t="s">
        <v>23</v>
      </c>
      <c r="J21" s="111">
        <v>9.1</v>
      </c>
      <c r="K21" s="109">
        <f t="shared" si="0"/>
        <v>6.49</v>
      </c>
      <c r="L21" s="109">
        <v>2.61</v>
      </c>
      <c r="M21" s="78">
        <v>90</v>
      </c>
      <c r="N21" s="78">
        <v>75</v>
      </c>
      <c r="O21" s="147">
        <v>10012302184</v>
      </c>
      <c r="P21" s="156">
        <v>10012302217</v>
      </c>
    </row>
    <row r="22" spans="6:16" ht="25.5" x14ac:dyDescent="0.25">
      <c r="F22" s="157">
        <v>8</v>
      </c>
      <c r="G22" s="8" t="s">
        <v>31</v>
      </c>
      <c r="H22" s="102" t="s">
        <v>32</v>
      </c>
      <c r="I22" s="106" t="s">
        <v>23</v>
      </c>
      <c r="J22" s="111">
        <v>19.010000000000002</v>
      </c>
      <c r="K22" s="109">
        <f t="shared" si="0"/>
        <v>17.89</v>
      </c>
      <c r="L22" s="109">
        <v>1.1200000000000001</v>
      </c>
      <c r="M22" s="78">
        <v>90</v>
      </c>
      <c r="N22" s="78">
        <v>76</v>
      </c>
      <c r="O22" s="78">
        <v>10012302309</v>
      </c>
      <c r="P22" s="156">
        <v>10012302310</v>
      </c>
    </row>
    <row r="23" spans="6:16" ht="25.5" x14ac:dyDescent="0.25">
      <c r="F23" s="157">
        <v>9</v>
      </c>
      <c r="G23" s="8" t="s">
        <v>33</v>
      </c>
      <c r="H23" s="102" t="s">
        <v>34</v>
      </c>
      <c r="I23" s="106" t="s">
        <v>35</v>
      </c>
      <c r="J23" s="111">
        <v>2.94</v>
      </c>
      <c r="K23" s="109">
        <f t="shared" si="0"/>
        <v>1.99</v>
      </c>
      <c r="L23" s="109">
        <v>0.95</v>
      </c>
      <c r="M23" s="78">
        <v>90</v>
      </c>
      <c r="N23" s="78">
        <v>84</v>
      </c>
      <c r="O23" s="147">
        <v>10012302185</v>
      </c>
      <c r="P23" s="156">
        <v>10012302219</v>
      </c>
    </row>
    <row r="24" spans="6:16" x14ac:dyDescent="0.25">
      <c r="F24" s="157"/>
      <c r="G24" s="8"/>
      <c r="H24" s="102"/>
      <c r="I24" s="103" t="s">
        <v>36</v>
      </c>
      <c r="J24" s="33">
        <f>SUM(J11:J23)</f>
        <v>436.62000000000006</v>
      </c>
      <c r="K24" s="104">
        <f>SUM(K11:K23)</f>
        <v>327.97999999999996</v>
      </c>
      <c r="L24" s="105">
        <f>SUM(L11:L23)</f>
        <v>108.64000000000003</v>
      </c>
      <c r="M24" s="78"/>
      <c r="N24" s="78"/>
      <c r="O24" s="78"/>
      <c r="P24" s="156"/>
    </row>
    <row r="25" spans="6:16" x14ac:dyDescent="0.25">
      <c r="F25" s="208" t="s">
        <v>37</v>
      </c>
      <c r="G25" s="209"/>
      <c r="H25" s="102"/>
      <c r="I25" s="106"/>
      <c r="J25" s="107"/>
      <c r="K25" s="108"/>
      <c r="L25" s="109"/>
      <c r="M25" s="78"/>
      <c r="N25" s="78"/>
      <c r="O25" s="78"/>
      <c r="P25" s="156"/>
    </row>
    <row r="26" spans="6:16" ht="25.5" x14ac:dyDescent="0.25">
      <c r="F26" s="157">
        <v>1</v>
      </c>
      <c r="G26" s="8" t="s">
        <v>38</v>
      </c>
      <c r="H26" s="102" t="s">
        <v>39</v>
      </c>
      <c r="I26" s="106" t="s">
        <v>40</v>
      </c>
      <c r="J26" s="111">
        <v>187.08500000000001</v>
      </c>
      <c r="K26" s="109">
        <f t="shared" ref="K26:K33" si="1">J26-L26</f>
        <v>141.16000000000003</v>
      </c>
      <c r="L26" s="109">
        <v>45.924999999999997</v>
      </c>
      <c r="M26" s="210">
        <v>90</v>
      </c>
      <c r="N26" s="210">
        <v>75</v>
      </c>
      <c r="O26" s="218">
        <v>10012302312</v>
      </c>
      <c r="P26" s="211">
        <v>10012302313</v>
      </c>
    </row>
    <row r="27" spans="6:16" ht="25.5" x14ac:dyDescent="0.25">
      <c r="F27" s="157"/>
      <c r="G27" s="8"/>
      <c r="H27" s="78"/>
      <c r="I27" s="106" t="s">
        <v>35</v>
      </c>
      <c r="J27" s="111">
        <v>137.88999999999999</v>
      </c>
      <c r="K27" s="109">
        <f t="shared" si="1"/>
        <v>110.32999999999998</v>
      </c>
      <c r="L27" s="109">
        <v>27.56</v>
      </c>
      <c r="M27" s="210"/>
      <c r="N27" s="210"/>
      <c r="O27" s="220"/>
      <c r="P27" s="211"/>
    </row>
    <row r="28" spans="6:16" ht="25.5" x14ac:dyDescent="0.25">
      <c r="F28" s="157">
        <v>2</v>
      </c>
      <c r="G28" s="8" t="s">
        <v>41</v>
      </c>
      <c r="H28" s="102" t="s">
        <v>42</v>
      </c>
      <c r="I28" s="106" t="s">
        <v>15</v>
      </c>
      <c r="J28" s="111">
        <v>443.88</v>
      </c>
      <c r="K28" s="109">
        <f t="shared" si="1"/>
        <v>345.02</v>
      </c>
      <c r="L28" s="109">
        <v>98.86</v>
      </c>
      <c r="M28" s="78">
        <v>90</v>
      </c>
      <c r="N28" s="78">
        <v>75</v>
      </c>
      <c r="O28" s="147">
        <v>10012302303</v>
      </c>
      <c r="P28" s="156">
        <v>10012302304</v>
      </c>
    </row>
    <row r="29" spans="6:16" ht="25.5" x14ac:dyDescent="0.25">
      <c r="F29" s="157">
        <v>3</v>
      </c>
      <c r="G29" s="8" t="s">
        <v>43</v>
      </c>
      <c r="H29" s="102" t="s">
        <v>44</v>
      </c>
      <c r="I29" s="106" t="s">
        <v>28</v>
      </c>
      <c r="J29" s="111">
        <v>256.18</v>
      </c>
      <c r="K29" s="109">
        <f t="shared" si="1"/>
        <v>201.8</v>
      </c>
      <c r="L29" s="109">
        <v>54.38</v>
      </c>
      <c r="M29" s="78">
        <v>90</v>
      </c>
      <c r="N29" s="78">
        <v>75</v>
      </c>
      <c r="O29" s="147">
        <v>10012302300</v>
      </c>
      <c r="P29" s="156">
        <v>10012302301</v>
      </c>
    </row>
    <row r="30" spans="6:16" ht="25.5" x14ac:dyDescent="0.25">
      <c r="F30" s="157">
        <v>4</v>
      </c>
      <c r="G30" s="8" t="s">
        <v>45</v>
      </c>
      <c r="H30" s="102" t="s">
        <v>46</v>
      </c>
      <c r="I30" s="106" t="s">
        <v>26</v>
      </c>
      <c r="J30" s="111">
        <v>96.49</v>
      </c>
      <c r="K30" s="109">
        <f t="shared" si="1"/>
        <v>44.3</v>
      </c>
      <c r="L30" s="109">
        <v>52.19</v>
      </c>
      <c r="M30" s="78">
        <v>90</v>
      </c>
      <c r="N30" s="78">
        <v>75</v>
      </c>
      <c r="O30" s="147">
        <v>10012302325</v>
      </c>
      <c r="P30" s="156">
        <v>10012302326</v>
      </c>
    </row>
    <row r="31" spans="6:16" ht="25.5" x14ac:dyDescent="0.25">
      <c r="F31" s="157">
        <v>5</v>
      </c>
      <c r="G31" s="8" t="s">
        <v>47</v>
      </c>
      <c r="H31" s="102" t="s">
        <v>48</v>
      </c>
      <c r="I31" s="106" t="s">
        <v>14</v>
      </c>
      <c r="J31" s="111">
        <v>112.75</v>
      </c>
      <c r="K31" s="109">
        <f t="shared" si="1"/>
        <v>87.63</v>
      </c>
      <c r="L31" s="109">
        <v>25.12</v>
      </c>
      <c r="M31" s="78">
        <v>90</v>
      </c>
      <c r="N31" s="78">
        <v>74</v>
      </c>
      <c r="O31" s="147">
        <v>10012302347</v>
      </c>
      <c r="P31" s="156">
        <v>10012302348</v>
      </c>
    </row>
    <row r="32" spans="6:16" ht="25.5" x14ac:dyDescent="0.25">
      <c r="F32" s="157">
        <v>6</v>
      </c>
      <c r="G32" s="8" t="s">
        <v>49</v>
      </c>
      <c r="H32" s="102" t="s">
        <v>50</v>
      </c>
      <c r="I32" s="106" t="s">
        <v>14</v>
      </c>
      <c r="J32" s="111">
        <v>33.299999999999997</v>
      </c>
      <c r="K32" s="109">
        <f t="shared" si="1"/>
        <v>17.749999999999996</v>
      </c>
      <c r="L32" s="109">
        <v>15.55</v>
      </c>
      <c r="M32" s="78">
        <v>90</v>
      </c>
      <c r="N32" s="78">
        <v>78</v>
      </c>
      <c r="O32" s="147">
        <v>10012302322</v>
      </c>
      <c r="P32" s="156">
        <v>10012302323</v>
      </c>
    </row>
    <row r="33" spans="6:16" ht="25.5" x14ac:dyDescent="0.25">
      <c r="F33" s="157">
        <v>7</v>
      </c>
      <c r="G33" s="8" t="s">
        <v>51</v>
      </c>
      <c r="H33" s="102" t="s">
        <v>52</v>
      </c>
      <c r="I33" s="106" t="s">
        <v>23</v>
      </c>
      <c r="J33" s="111">
        <v>196.49</v>
      </c>
      <c r="K33" s="109">
        <f t="shared" si="1"/>
        <v>190.45000000000002</v>
      </c>
      <c r="L33" s="109">
        <v>6.04</v>
      </c>
      <c r="M33" s="78">
        <v>90</v>
      </c>
      <c r="N33" s="78">
        <v>76</v>
      </c>
      <c r="O33" s="151">
        <v>10012302176</v>
      </c>
      <c r="P33" s="156">
        <v>10012302177</v>
      </c>
    </row>
    <row r="34" spans="6:16" x14ac:dyDescent="0.25">
      <c r="F34" s="157"/>
      <c r="G34" s="148"/>
      <c r="H34" s="148"/>
      <c r="I34" s="110" t="s">
        <v>36</v>
      </c>
      <c r="J34" s="105">
        <f>SUM(J26:J33)</f>
        <v>1464.0650000000001</v>
      </c>
      <c r="K34" s="105">
        <f t="shared" ref="K34:L34" si="2">SUM(K26:K33)</f>
        <v>1138.4399999999998</v>
      </c>
      <c r="L34" s="153">
        <f t="shared" si="2"/>
        <v>325.625</v>
      </c>
      <c r="M34" s="78"/>
      <c r="N34" s="78"/>
      <c r="O34" s="78"/>
      <c r="P34" s="156"/>
    </row>
    <row r="35" spans="6:16" x14ac:dyDescent="0.25">
      <c r="F35" s="157"/>
      <c r="G35" s="110"/>
      <c r="H35" s="78"/>
      <c r="I35" s="78"/>
      <c r="J35" s="108"/>
      <c r="K35" s="108"/>
      <c r="L35" s="109"/>
      <c r="M35" s="78"/>
      <c r="N35" s="78"/>
      <c r="O35" s="78"/>
      <c r="P35" s="156"/>
    </row>
    <row r="36" spans="6:16" ht="15.75" thickBot="1" x14ac:dyDescent="0.3">
      <c r="F36" s="158"/>
      <c r="G36" s="159"/>
      <c r="H36" s="161"/>
      <c r="I36" s="159" t="s">
        <v>53</v>
      </c>
      <c r="J36" s="163">
        <f t="shared" ref="J36:L36" si="3">J34+J24</f>
        <v>1900.6850000000002</v>
      </c>
      <c r="K36" s="163">
        <f t="shared" si="3"/>
        <v>1466.4199999999998</v>
      </c>
      <c r="L36" s="160">
        <f t="shared" si="3"/>
        <v>434.26500000000004</v>
      </c>
      <c r="M36" s="161"/>
      <c r="N36" s="161"/>
      <c r="O36" s="161"/>
      <c r="P36" s="162"/>
    </row>
  </sheetData>
  <mergeCells count="15">
    <mergeCell ref="F25:G25"/>
    <mergeCell ref="M26:M27"/>
    <mergeCell ref="N26:N27"/>
    <mergeCell ref="P26:P27"/>
    <mergeCell ref="F7:P8"/>
    <mergeCell ref="F10:G10"/>
    <mergeCell ref="M11:M13"/>
    <mergeCell ref="N11:N13"/>
    <mergeCell ref="P11:P13"/>
    <mergeCell ref="M18:M20"/>
    <mergeCell ref="N18:N20"/>
    <mergeCell ref="P18:P20"/>
    <mergeCell ref="O11:O13"/>
    <mergeCell ref="O18:O20"/>
    <mergeCell ref="O26:O27"/>
  </mergeCells>
  <conditionalFormatting sqref="P11:P13">
    <cfRule type="duplicateValues" dxfId="2" priority="2"/>
  </conditionalFormatting>
  <conditionalFormatting sqref="P26:P27">
    <cfRule type="duplicateValues" dxfId="1" priority="3"/>
  </conditionalFormatting>
  <conditionalFormatting sqref="P28:P36 P14:P25 P9:P10 R9">
    <cfRule type="duplicateValues" dxfId="0" priority="4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R59"/>
  <sheetViews>
    <sheetView topLeftCell="C1" workbookViewId="0">
      <selection activeCell="K26" sqref="K26"/>
    </sheetView>
  </sheetViews>
  <sheetFormatPr defaultRowHeight="15" x14ac:dyDescent="0.25"/>
  <cols>
    <col min="6" max="6" width="6.85546875" customWidth="1"/>
    <col min="7" max="7" width="31.42578125" style="168" customWidth="1"/>
    <col min="8" max="8" width="15.28515625" style="168" customWidth="1"/>
    <col min="9" max="9" width="21.42578125" customWidth="1"/>
    <col min="16" max="16" width="27" bestFit="1" customWidth="1"/>
    <col min="17" max="17" width="15.140625" bestFit="1" customWidth="1"/>
    <col min="18" max="18" width="13.28515625" style="115" bestFit="1" customWidth="1"/>
  </cols>
  <sheetData>
    <row r="6" spans="5:9" x14ac:dyDescent="0.25">
      <c r="E6">
        <v>1</v>
      </c>
      <c r="G6" s="168">
        <v>65.45</v>
      </c>
      <c r="I6">
        <f>G6</f>
        <v>65.45</v>
      </c>
    </row>
    <row r="7" spans="5:9" x14ac:dyDescent="0.25">
      <c r="F7" t="s">
        <v>67</v>
      </c>
      <c r="G7" s="168">
        <v>38.81</v>
      </c>
      <c r="I7">
        <f t="shared" ref="I7:I24" si="0">G7</f>
        <v>38.81</v>
      </c>
    </row>
    <row r="8" spans="5:9" ht="23.25" customHeight="1" x14ac:dyDescent="0.25">
      <c r="E8">
        <v>2</v>
      </c>
      <c r="G8" s="168">
        <v>1.57</v>
      </c>
      <c r="I8">
        <f t="shared" si="0"/>
        <v>1.57</v>
      </c>
    </row>
    <row r="9" spans="5:9" ht="30.75" customHeight="1" x14ac:dyDescent="0.25">
      <c r="F9" s="152" t="s">
        <v>65</v>
      </c>
      <c r="G9" s="119" t="s">
        <v>66</v>
      </c>
      <c r="H9" s="119" t="s">
        <v>96</v>
      </c>
      <c r="I9" t="str">
        <f t="shared" si="0"/>
        <v>Plant Area Name</v>
      </c>
    </row>
    <row r="10" spans="5:9" x14ac:dyDescent="0.25">
      <c r="E10">
        <v>3</v>
      </c>
      <c r="F10" s="79">
        <v>1</v>
      </c>
      <c r="G10" s="118">
        <v>62.56</v>
      </c>
      <c r="H10" s="118">
        <v>70.75</v>
      </c>
      <c r="I10">
        <f t="shared" si="0"/>
        <v>62.56</v>
      </c>
    </row>
    <row r="11" spans="5:9" x14ac:dyDescent="0.25">
      <c r="F11" s="79">
        <v>2</v>
      </c>
      <c r="G11" s="118">
        <v>6.77</v>
      </c>
      <c r="H11" s="118">
        <v>41.87</v>
      </c>
      <c r="I11">
        <f t="shared" si="0"/>
        <v>6.77</v>
      </c>
    </row>
    <row r="12" spans="5:9" x14ac:dyDescent="0.25">
      <c r="E12">
        <v>4</v>
      </c>
      <c r="F12" s="79">
        <v>3</v>
      </c>
      <c r="G12" s="118">
        <v>7.64</v>
      </c>
      <c r="H12" s="118">
        <v>1.58</v>
      </c>
      <c r="I12">
        <f t="shared" si="0"/>
        <v>7.64</v>
      </c>
    </row>
    <row r="13" spans="5:9" x14ac:dyDescent="0.25">
      <c r="F13" s="79">
        <v>4</v>
      </c>
      <c r="G13" s="143">
        <v>11.29</v>
      </c>
      <c r="H13" s="118">
        <v>14.32</v>
      </c>
      <c r="I13">
        <f t="shared" si="0"/>
        <v>11.29</v>
      </c>
    </row>
    <row r="14" spans="5:9" x14ac:dyDescent="0.25">
      <c r="E14">
        <v>5</v>
      </c>
      <c r="F14" s="79">
        <v>5</v>
      </c>
      <c r="G14" s="118" t="s">
        <v>69</v>
      </c>
      <c r="H14" s="118">
        <v>66.87</v>
      </c>
      <c r="I14" t="str">
        <f t="shared" si="0"/>
        <v>RMHS New</v>
      </c>
    </row>
    <row r="15" spans="5:9" ht="16.5" customHeight="1" x14ac:dyDescent="0.25">
      <c r="F15" s="79">
        <v>6</v>
      </c>
      <c r="G15" s="118">
        <v>4.0599999999999996</v>
      </c>
      <c r="H15" s="118">
        <v>6.88</v>
      </c>
      <c r="I15">
        <f t="shared" si="0"/>
        <v>4.0599999999999996</v>
      </c>
    </row>
    <row r="16" spans="5:9" x14ac:dyDescent="0.25">
      <c r="E16">
        <v>6</v>
      </c>
      <c r="F16" s="79">
        <v>7</v>
      </c>
      <c r="G16" s="118">
        <v>21.64</v>
      </c>
      <c r="H16" s="118">
        <v>7.6</v>
      </c>
      <c r="I16">
        <f t="shared" si="0"/>
        <v>21.64</v>
      </c>
    </row>
    <row r="17" spans="5:18" x14ac:dyDescent="0.25">
      <c r="F17" s="79">
        <v>8</v>
      </c>
      <c r="G17" s="118" t="s">
        <v>88</v>
      </c>
      <c r="H17" s="118">
        <v>11.44</v>
      </c>
      <c r="I17" t="str">
        <f t="shared" si="0"/>
        <v>LDP Extension New</v>
      </c>
    </row>
    <row r="18" spans="5:18" ht="13.5" customHeight="1" x14ac:dyDescent="0.25">
      <c r="E18">
        <v>7</v>
      </c>
      <c r="F18" s="79">
        <v>9</v>
      </c>
      <c r="G18" s="118">
        <v>100.9</v>
      </c>
      <c r="H18" s="118">
        <v>3.08</v>
      </c>
      <c r="I18">
        <f t="shared" si="0"/>
        <v>100.9</v>
      </c>
    </row>
    <row r="19" spans="5:18" x14ac:dyDescent="0.25">
      <c r="F19" s="79">
        <v>10</v>
      </c>
      <c r="G19" s="118">
        <v>11.24</v>
      </c>
      <c r="H19" s="118">
        <v>5.33</v>
      </c>
      <c r="I19">
        <f t="shared" si="0"/>
        <v>11.24</v>
      </c>
      <c r="P19" s="77" t="s">
        <v>90</v>
      </c>
      <c r="Q19" t="s">
        <v>91</v>
      </c>
      <c r="R19" s="115" t="s">
        <v>92</v>
      </c>
    </row>
    <row r="20" spans="5:18" ht="13.5" customHeight="1" x14ac:dyDescent="0.25">
      <c r="E20">
        <v>8</v>
      </c>
      <c r="F20" s="152">
        <v>11</v>
      </c>
      <c r="G20" s="118" t="s">
        <v>72</v>
      </c>
      <c r="H20" s="118">
        <v>25.69</v>
      </c>
      <c r="I20" t="str">
        <f t="shared" si="0"/>
        <v>SMS-2</v>
      </c>
      <c r="P20" s="114" t="s">
        <v>85</v>
      </c>
      <c r="Q20">
        <v>210604.93</v>
      </c>
      <c r="R20" s="115">
        <f>0.000247*Q20</f>
        <v>52.019417709999992</v>
      </c>
    </row>
    <row r="21" spans="5:18" x14ac:dyDescent="0.25">
      <c r="F21" s="152">
        <v>12</v>
      </c>
      <c r="G21" s="118" t="s">
        <v>73</v>
      </c>
      <c r="H21" s="118">
        <v>5.14</v>
      </c>
      <c r="I21" t="str">
        <f t="shared" si="0"/>
        <v>SMS Auxiliary</v>
      </c>
      <c r="P21" s="77" t="s">
        <v>67</v>
      </c>
      <c r="Q21">
        <v>163231.57</v>
      </c>
      <c r="R21" s="115">
        <f t="shared" ref="R21:R24" si="1">0.000247*Q21</f>
        <v>40.318197789999999</v>
      </c>
    </row>
    <row r="22" spans="5:18" ht="16.5" customHeight="1" x14ac:dyDescent="0.25">
      <c r="E22">
        <v>9</v>
      </c>
      <c r="F22" s="79">
        <v>13</v>
      </c>
      <c r="G22" s="118">
        <v>100.9</v>
      </c>
      <c r="H22" s="118">
        <v>4.3499999999999996</v>
      </c>
      <c r="I22">
        <f t="shared" si="0"/>
        <v>100.9</v>
      </c>
      <c r="P22" s="114" t="s">
        <v>86</v>
      </c>
      <c r="Q22">
        <v>4982.6899999999996</v>
      </c>
      <c r="R22" s="115">
        <f t="shared" si="1"/>
        <v>1.2307244299999998</v>
      </c>
    </row>
    <row r="23" spans="5:18" ht="16.5" customHeight="1" x14ac:dyDescent="0.25">
      <c r="F23" s="79">
        <v>14</v>
      </c>
      <c r="G23" s="118" t="s">
        <v>75</v>
      </c>
      <c r="H23" s="118">
        <v>79.36</v>
      </c>
      <c r="I23" t="str">
        <f t="shared" si="0"/>
        <v>HSM</v>
      </c>
      <c r="P23" s="114" t="s">
        <v>68</v>
      </c>
      <c r="Q23">
        <v>38133.22</v>
      </c>
      <c r="R23" s="115">
        <f t="shared" si="1"/>
        <v>9.4189053400000002</v>
      </c>
    </row>
    <row r="24" spans="5:18" ht="15" customHeight="1" x14ac:dyDescent="0.25">
      <c r="E24">
        <v>10</v>
      </c>
      <c r="F24" s="79">
        <v>15</v>
      </c>
      <c r="G24" s="143" t="s">
        <v>76</v>
      </c>
      <c r="H24" s="118">
        <v>30.86</v>
      </c>
      <c r="I24" t="str">
        <f t="shared" si="0"/>
        <v>TSCR</v>
      </c>
      <c r="P24" s="114" t="s">
        <v>69</v>
      </c>
      <c r="Q24">
        <v>110331.33</v>
      </c>
      <c r="R24" s="115">
        <f t="shared" si="1"/>
        <v>27.251838509999999</v>
      </c>
    </row>
    <row r="25" spans="5:18" ht="15" customHeight="1" x14ac:dyDescent="0.25">
      <c r="F25" s="79">
        <v>16</v>
      </c>
      <c r="G25" s="143" t="s">
        <v>77</v>
      </c>
      <c r="H25" s="118">
        <v>7.6</v>
      </c>
      <c r="I25" s="120">
        <v>8.3595717399999998</v>
      </c>
      <c r="P25" s="116" t="s">
        <v>84</v>
      </c>
      <c r="R25" s="115">
        <v>6.87</v>
      </c>
    </row>
    <row r="26" spans="5:18" ht="15" customHeight="1" x14ac:dyDescent="0.25">
      <c r="F26" s="79">
        <v>17</v>
      </c>
      <c r="G26" s="118">
        <v>7.2</v>
      </c>
      <c r="H26" s="118">
        <v>11.24</v>
      </c>
      <c r="I26" s="120">
        <v>7.3132130499999999</v>
      </c>
      <c r="P26" s="114" t="s">
        <v>87</v>
      </c>
      <c r="Q26">
        <v>34974.660000000003</v>
      </c>
      <c r="R26" s="115">
        <f>0.000247*Q26</f>
        <v>8.6387410200000012</v>
      </c>
    </row>
    <row r="27" spans="5:18" ht="16.5" customHeight="1" x14ac:dyDescent="0.25">
      <c r="F27" s="79">
        <v>18</v>
      </c>
      <c r="G27" s="118">
        <v>63.45</v>
      </c>
      <c r="H27" s="118">
        <v>9.86</v>
      </c>
      <c r="I27" s="120">
        <v>8.5586018699999986</v>
      </c>
      <c r="L27">
        <f>L25-L26</f>
        <v>0</v>
      </c>
      <c r="P27" s="114" t="s">
        <v>88</v>
      </c>
      <c r="Q27">
        <v>45747.14</v>
      </c>
      <c r="R27" s="115">
        <f>0.000247*Q27</f>
        <v>11.29954358</v>
      </c>
    </row>
    <row r="28" spans="5:18" ht="15" customHeight="1" x14ac:dyDescent="0.25">
      <c r="F28" s="79">
        <v>19</v>
      </c>
      <c r="G28" s="118" t="s">
        <v>80</v>
      </c>
      <c r="H28" s="118">
        <v>6.1</v>
      </c>
      <c r="I28" s="120">
        <v>5.8561575799999996</v>
      </c>
      <c r="P28" s="117" t="s">
        <v>70</v>
      </c>
      <c r="R28" s="115">
        <v>3.08</v>
      </c>
    </row>
    <row r="29" spans="5:18" ht="13.5" customHeight="1" x14ac:dyDescent="0.25">
      <c r="F29" s="79">
        <v>20</v>
      </c>
      <c r="G29" s="118" t="s">
        <v>81</v>
      </c>
      <c r="H29" s="118">
        <v>3.17</v>
      </c>
      <c r="I29" s="120">
        <v>2.8390698699999994</v>
      </c>
      <c r="K29">
        <v>856800000</v>
      </c>
      <c r="P29" s="114" t="s">
        <v>71</v>
      </c>
      <c r="Q29">
        <v>25855.39</v>
      </c>
      <c r="R29" s="115">
        <f>0.000247*Q29</f>
        <v>6.3862813299999992</v>
      </c>
    </row>
    <row r="30" spans="5:18" x14ac:dyDescent="0.25">
      <c r="F30" s="79">
        <v>21</v>
      </c>
      <c r="G30" s="118" t="s">
        <v>82</v>
      </c>
      <c r="H30" s="118">
        <v>7.44</v>
      </c>
      <c r="I30" s="120">
        <v>7.3748444899999992</v>
      </c>
      <c r="P30" s="114" t="s">
        <v>72</v>
      </c>
      <c r="Q30">
        <v>85213.23</v>
      </c>
      <c r="R30" s="115">
        <f t="shared" ref="R30:R40" si="2">0.000247*Q30</f>
        <v>21.047667809999997</v>
      </c>
    </row>
    <row r="31" spans="5:18" ht="15.75" customHeight="1" x14ac:dyDescent="0.25">
      <c r="F31" s="79">
        <v>22</v>
      </c>
      <c r="G31" s="118" t="s">
        <v>83</v>
      </c>
      <c r="H31" s="118">
        <v>100.14</v>
      </c>
      <c r="I31" s="120">
        <f>0.85*K29</f>
        <v>728280000</v>
      </c>
      <c r="P31" s="114" t="s">
        <v>73</v>
      </c>
      <c r="Q31">
        <v>28097.360000000001</v>
      </c>
      <c r="R31" s="115">
        <f t="shared" si="2"/>
        <v>6.9400479199999996</v>
      </c>
    </row>
    <row r="32" spans="5:18" x14ac:dyDescent="0.25">
      <c r="F32" s="79"/>
      <c r="G32" s="121" t="s">
        <v>94</v>
      </c>
      <c r="H32" s="121">
        <f>SUM(H10:H31)</f>
        <v>520.67000000000019</v>
      </c>
      <c r="I32" s="122">
        <f>SUM(I10:I14,I16:I17,I19:I31)</f>
        <v>728280262.34145856</v>
      </c>
      <c r="P32" s="114" t="s">
        <v>74</v>
      </c>
      <c r="Q32">
        <v>21643.91</v>
      </c>
      <c r="R32" s="115">
        <f t="shared" si="2"/>
        <v>5.3460457699999999</v>
      </c>
    </row>
    <row r="33" spans="6:18" x14ac:dyDescent="0.25">
      <c r="P33" s="114" t="s">
        <v>75</v>
      </c>
      <c r="Q33">
        <v>274822.71999999997</v>
      </c>
      <c r="R33" s="115">
        <f t="shared" si="2"/>
        <v>67.881211839999992</v>
      </c>
    </row>
    <row r="34" spans="6:18" x14ac:dyDescent="0.25">
      <c r="P34" s="114" t="s">
        <v>76</v>
      </c>
      <c r="Q34">
        <v>132729.24</v>
      </c>
      <c r="R34" s="115">
        <f t="shared" si="2"/>
        <v>32.784122279999998</v>
      </c>
    </row>
    <row r="35" spans="6:18" x14ac:dyDescent="0.25">
      <c r="P35" s="114" t="s">
        <v>77</v>
      </c>
      <c r="Q35">
        <v>33844.42</v>
      </c>
      <c r="R35" s="115">
        <f t="shared" si="2"/>
        <v>8.3595717399999998</v>
      </c>
    </row>
    <row r="36" spans="6:18" x14ac:dyDescent="0.25">
      <c r="P36" s="114" t="s">
        <v>78</v>
      </c>
      <c r="Q36">
        <v>29608.15</v>
      </c>
      <c r="R36" s="115">
        <f t="shared" si="2"/>
        <v>7.3132130499999999</v>
      </c>
    </row>
    <row r="37" spans="6:18" ht="45" x14ac:dyDescent="0.25">
      <c r="F37" s="164" t="s">
        <v>65</v>
      </c>
      <c r="G37" s="165" t="s">
        <v>66</v>
      </c>
      <c r="H37" s="165" t="s">
        <v>96</v>
      </c>
      <c r="I37" s="165" t="s">
        <v>104</v>
      </c>
      <c r="P37" s="114" t="s">
        <v>79</v>
      </c>
      <c r="Q37">
        <v>34650.21</v>
      </c>
      <c r="R37" s="115">
        <f t="shared" si="2"/>
        <v>8.5586018699999986</v>
      </c>
    </row>
    <row r="38" spans="6:18" x14ac:dyDescent="0.25">
      <c r="F38" s="128">
        <v>1</v>
      </c>
      <c r="G38" s="166" t="s">
        <v>85</v>
      </c>
      <c r="H38" s="166">
        <v>65.45</v>
      </c>
      <c r="I38" s="167">
        <v>52.019417709999999</v>
      </c>
      <c r="P38" s="114" t="s">
        <v>80</v>
      </c>
      <c r="Q38">
        <v>23709.14</v>
      </c>
      <c r="R38" s="115">
        <f t="shared" si="2"/>
        <v>5.8561575799999996</v>
      </c>
    </row>
    <row r="39" spans="6:18" x14ac:dyDescent="0.25">
      <c r="F39" s="128">
        <v>2</v>
      </c>
      <c r="G39" s="166" t="s">
        <v>67</v>
      </c>
      <c r="H39" s="166">
        <v>38.81</v>
      </c>
      <c r="I39" s="167">
        <v>40.318197789999999</v>
      </c>
      <c r="P39" s="114" t="s">
        <v>81</v>
      </c>
      <c r="Q39">
        <v>11494.21</v>
      </c>
      <c r="R39" s="115">
        <f t="shared" si="2"/>
        <v>2.8390698699999994</v>
      </c>
    </row>
    <row r="40" spans="6:18" x14ac:dyDescent="0.25">
      <c r="F40" s="128">
        <v>3</v>
      </c>
      <c r="G40" s="166" t="s">
        <v>86</v>
      </c>
      <c r="H40" s="166">
        <v>1.57</v>
      </c>
      <c r="I40" s="167">
        <v>1.2307244299999998</v>
      </c>
      <c r="P40" s="114" t="s">
        <v>82</v>
      </c>
      <c r="Q40">
        <v>29857.67</v>
      </c>
      <c r="R40" s="115">
        <f t="shared" si="2"/>
        <v>7.3748444899999992</v>
      </c>
    </row>
    <row r="41" spans="6:18" x14ac:dyDescent="0.25">
      <c r="F41" s="128">
        <v>4</v>
      </c>
      <c r="G41" s="166" t="s">
        <v>69</v>
      </c>
      <c r="H41" s="166">
        <v>62.56</v>
      </c>
      <c r="I41" s="167">
        <v>27.251838509999999</v>
      </c>
      <c r="P41" s="123" t="s">
        <v>94</v>
      </c>
      <c r="Q41" s="124">
        <f>SUM(Q20:Q40)</f>
        <v>1339531.1899999997</v>
      </c>
      <c r="R41" s="125">
        <f>SUM(R20:R40)</f>
        <v>340.81420393000002</v>
      </c>
    </row>
    <row r="42" spans="6:18" x14ac:dyDescent="0.25">
      <c r="F42" s="128">
        <v>5</v>
      </c>
      <c r="G42" s="166" t="s">
        <v>84</v>
      </c>
      <c r="H42" s="166">
        <v>6.77</v>
      </c>
      <c r="I42" s="167" t="s">
        <v>93</v>
      </c>
    </row>
    <row r="43" spans="6:18" x14ac:dyDescent="0.25">
      <c r="F43" s="128">
        <v>6</v>
      </c>
      <c r="G43" s="166" t="s">
        <v>87</v>
      </c>
      <c r="H43" s="166">
        <v>7.64</v>
      </c>
      <c r="I43" s="167">
        <v>8.6387410200000012</v>
      </c>
    </row>
    <row r="44" spans="6:18" x14ac:dyDescent="0.25">
      <c r="F44" s="128">
        <v>7</v>
      </c>
      <c r="G44" s="166" t="s">
        <v>88</v>
      </c>
      <c r="H44" s="166">
        <v>11.29</v>
      </c>
      <c r="I44" s="167">
        <v>11.29954358</v>
      </c>
    </row>
    <row r="45" spans="6:18" x14ac:dyDescent="0.25">
      <c r="F45" s="128">
        <v>8</v>
      </c>
      <c r="G45" s="166" t="s">
        <v>70</v>
      </c>
      <c r="H45" s="166">
        <v>3.08</v>
      </c>
      <c r="I45" s="167" t="s">
        <v>93</v>
      </c>
    </row>
    <row r="46" spans="6:18" x14ac:dyDescent="0.25">
      <c r="F46" s="128">
        <v>9</v>
      </c>
      <c r="G46" s="166" t="s">
        <v>71</v>
      </c>
      <c r="H46" s="166">
        <v>4.05</v>
      </c>
      <c r="I46" s="167">
        <v>6.3862813299999992</v>
      </c>
    </row>
    <row r="47" spans="6:18" x14ac:dyDescent="0.25">
      <c r="F47" s="128">
        <v>10</v>
      </c>
      <c r="G47" s="166" t="s">
        <v>72</v>
      </c>
      <c r="H47" s="166">
        <v>21.64</v>
      </c>
      <c r="I47" s="167">
        <v>21.047667809999997</v>
      </c>
    </row>
    <row r="48" spans="6:18" x14ac:dyDescent="0.25">
      <c r="F48" s="128">
        <v>11</v>
      </c>
      <c r="G48" s="166" t="s">
        <v>73</v>
      </c>
      <c r="H48" s="166">
        <v>5.14</v>
      </c>
      <c r="I48" s="167">
        <v>6.9400479199999996</v>
      </c>
    </row>
    <row r="49" spans="6:9" x14ac:dyDescent="0.25">
      <c r="F49" s="128">
        <v>12</v>
      </c>
      <c r="G49" s="166" t="s">
        <v>74</v>
      </c>
      <c r="H49" s="166">
        <v>4.3499999999999996</v>
      </c>
      <c r="I49" s="167">
        <v>5.3460457699999999</v>
      </c>
    </row>
    <row r="50" spans="6:9" x14ac:dyDescent="0.25">
      <c r="F50" s="128">
        <v>13</v>
      </c>
      <c r="G50" s="166" t="s">
        <v>75</v>
      </c>
      <c r="H50" s="166">
        <v>100.9</v>
      </c>
      <c r="I50" s="167">
        <v>67.881211839999992</v>
      </c>
    </row>
    <row r="51" spans="6:9" x14ac:dyDescent="0.25">
      <c r="F51" s="128">
        <v>14</v>
      </c>
      <c r="G51" s="166" t="s">
        <v>78</v>
      </c>
      <c r="H51" s="166">
        <v>11.24</v>
      </c>
      <c r="I51" s="167">
        <v>7.3132130499999999</v>
      </c>
    </row>
    <row r="52" spans="6:9" x14ac:dyDescent="0.25">
      <c r="F52" s="128">
        <v>15</v>
      </c>
      <c r="G52" s="166" t="s">
        <v>79</v>
      </c>
      <c r="H52" s="166">
        <v>9.86</v>
      </c>
      <c r="I52" s="167">
        <v>8.5586018699999986</v>
      </c>
    </row>
    <row r="53" spans="6:9" x14ac:dyDescent="0.25">
      <c r="F53" s="128">
        <v>16</v>
      </c>
      <c r="G53" s="166" t="s">
        <v>80</v>
      </c>
      <c r="H53" s="166">
        <v>6.1</v>
      </c>
      <c r="I53" s="167">
        <v>5.8561575799999996</v>
      </c>
    </row>
    <row r="54" spans="6:9" x14ac:dyDescent="0.25">
      <c r="F54" s="128">
        <v>17</v>
      </c>
      <c r="G54" s="166" t="s">
        <v>81</v>
      </c>
      <c r="H54" s="166">
        <v>3.17</v>
      </c>
      <c r="I54" s="167">
        <v>2.8390698699999994</v>
      </c>
    </row>
    <row r="55" spans="6:9" x14ac:dyDescent="0.25">
      <c r="F55" s="128">
        <v>18</v>
      </c>
      <c r="G55" s="166" t="s">
        <v>82</v>
      </c>
      <c r="H55" s="166">
        <v>7.2</v>
      </c>
      <c r="I55" s="167">
        <v>7.3748444899999992</v>
      </c>
    </row>
    <row r="56" spans="6:9" x14ac:dyDescent="0.25">
      <c r="F56" s="128">
        <v>19</v>
      </c>
      <c r="G56" s="166" t="s">
        <v>83</v>
      </c>
      <c r="H56" s="166">
        <v>63.45</v>
      </c>
      <c r="I56" s="167">
        <v>96.202636919999989</v>
      </c>
    </row>
    <row r="57" spans="6:9" x14ac:dyDescent="0.25">
      <c r="F57" s="144"/>
      <c r="G57" s="145" t="s">
        <v>94</v>
      </c>
      <c r="H57" s="170">
        <f>SUM(H38:H56)</f>
        <v>434.27000000000004</v>
      </c>
      <c r="I57" s="146">
        <v>376.5</v>
      </c>
    </row>
    <row r="58" spans="6:9" x14ac:dyDescent="0.25">
      <c r="H58" s="169">
        <v>52.78</v>
      </c>
    </row>
    <row r="59" spans="6:9" x14ac:dyDescent="0.25">
      <c r="H59" s="168">
        <f>H57-H58</f>
        <v>381.49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R56"/>
  <sheetViews>
    <sheetView tabSelected="1" topLeftCell="A16" workbookViewId="0">
      <selection activeCell="N29" sqref="N29"/>
    </sheetView>
  </sheetViews>
  <sheetFormatPr defaultRowHeight="15" x14ac:dyDescent="0.25"/>
  <cols>
    <col min="1" max="4" width="9.140625" style="126"/>
    <col min="5" max="5" width="6.5703125" style="127" bestFit="1" customWidth="1"/>
    <col min="6" max="6" width="26.42578125" style="129" customWidth="1"/>
    <col min="7" max="7" width="15.28515625" style="127" customWidth="1"/>
    <col min="8" max="8" width="11.5703125" style="127" customWidth="1"/>
    <col min="9" max="9" width="15.85546875" style="127" bestFit="1" customWidth="1"/>
    <col min="10" max="10" width="16.140625" style="127" customWidth="1"/>
    <col min="11" max="11" width="13.42578125" style="135" bestFit="1" customWidth="1"/>
    <col min="12" max="12" width="16" style="135" bestFit="1" customWidth="1"/>
    <col min="13" max="16" width="9.140625" style="126"/>
    <col min="17" max="17" width="13.42578125" style="126" bestFit="1" customWidth="1"/>
    <col min="18" max="18" width="10" style="126" bestFit="1" customWidth="1"/>
    <col min="19" max="16384" width="9.140625" style="126"/>
  </cols>
  <sheetData>
    <row r="4" spans="5:17" ht="26.25" customHeight="1" x14ac:dyDescent="0.25"/>
    <row r="5" spans="5:17" s="127" customFormat="1" ht="45" x14ac:dyDescent="0.25">
      <c r="E5" s="137" t="s">
        <v>65</v>
      </c>
      <c r="F5" s="138" t="s">
        <v>66</v>
      </c>
      <c r="G5" s="139" t="s">
        <v>101</v>
      </c>
      <c r="H5" s="139" t="s">
        <v>89</v>
      </c>
      <c r="I5" s="139" t="s">
        <v>100</v>
      </c>
      <c r="J5" s="139" t="s">
        <v>97</v>
      </c>
      <c r="K5" s="140" t="s">
        <v>95</v>
      </c>
      <c r="L5" s="140" t="s">
        <v>99</v>
      </c>
    </row>
    <row r="6" spans="5:17" ht="30" x14ac:dyDescent="0.25">
      <c r="E6" s="128">
        <v>1</v>
      </c>
      <c r="F6" s="130" t="s">
        <v>85</v>
      </c>
      <c r="G6" s="128">
        <v>65.45</v>
      </c>
      <c r="H6" s="133">
        <v>52.019417709999992</v>
      </c>
      <c r="I6" s="132">
        <f>G6</f>
        <v>65.45</v>
      </c>
      <c r="J6" s="132">
        <v>6.82</v>
      </c>
      <c r="K6" s="136">
        <v>1955000</v>
      </c>
      <c r="L6" s="136">
        <f>K6*I6</f>
        <v>127954750</v>
      </c>
    </row>
    <row r="7" spans="5:17" x14ac:dyDescent="0.25">
      <c r="E7" s="128">
        <v>2</v>
      </c>
      <c r="F7" s="131" t="s">
        <v>67</v>
      </c>
      <c r="G7" s="128">
        <v>38.81</v>
      </c>
      <c r="H7" s="133">
        <v>40.318197789999999</v>
      </c>
      <c r="I7" s="132">
        <f t="shared" ref="I7:I24" si="0">G7</f>
        <v>38.81</v>
      </c>
      <c r="J7" s="132">
        <v>5.98</v>
      </c>
      <c r="K7" s="136">
        <v>1955000</v>
      </c>
      <c r="L7" s="136">
        <f t="shared" ref="L7:L23" si="1">K7*I7</f>
        <v>75873550</v>
      </c>
    </row>
    <row r="8" spans="5:17" ht="30.75" customHeight="1" x14ac:dyDescent="0.25">
      <c r="E8" s="128">
        <v>3</v>
      </c>
      <c r="F8" s="130" t="s">
        <v>86</v>
      </c>
      <c r="G8" s="128">
        <v>1.57</v>
      </c>
      <c r="H8" s="133">
        <v>1.2307244299999998</v>
      </c>
      <c r="I8" s="132">
        <f t="shared" si="0"/>
        <v>1.57</v>
      </c>
      <c r="J8" s="132">
        <v>6.34</v>
      </c>
      <c r="K8" s="136">
        <v>1955000</v>
      </c>
      <c r="L8" s="136">
        <f t="shared" si="1"/>
        <v>3069350</v>
      </c>
    </row>
    <row r="9" spans="5:17" x14ac:dyDescent="0.25">
      <c r="E9" s="128">
        <v>4</v>
      </c>
      <c r="F9" s="130" t="s">
        <v>69</v>
      </c>
      <c r="G9" s="128">
        <v>62.56</v>
      </c>
      <c r="H9" s="133">
        <v>27.251838509999999</v>
      </c>
      <c r="I9" s="132">
        <f t="shared" si="0"/>
        <v>62.56</v>
      </c>
      <c r="J9" s="132">
        <v>5.08</v>
      </c>
      <c r="K9" s="136">
        <v>1955000</v>
      </c>
      <c r="L9" s="136">
        <f t="shared" si="1"/>
        <v>122304800</v>
      </c>
    </row>
    <row r="10" spans="5:17" ht="30" customHeight="1" x14ac:dyDescent="0.25">
      <c r="E10" s="128">
        <v>5</v>
      </c>
      <c r="F10" s="130" t="s">
        <v>84</v>
      </c>
      <c r="G10" s="128">
        <v>6.77</v>
      </c>
      <c r="H10" s="134" t="s">
        <v>93</v>
      </c>
      <c r="I10" s="132">
        <f t="shared" si="0"/>
        <v>6.77</v>
      </c>
      <c r="J10" s="132">
        <v>5.88</v>
      </c>
      <c r="K10" s="136">
        <v>1955000</v>
      </c>
      <c r="L10" s="136">
        <f t="shared" si="1"/>
        <v>13235350</v>
      </c>
    </row>
    <row r="11" spans="5:17" ht="30" x14ac:dyDescent="0.25">
      <c r="E11" s="128">
        <v>6</v>
      </c>
      <c r="F11" s="130" t="s">
        <v>87</v>
      </c>
      <c r="G11" s="128">
        <v>7.64</v>
      </c>
      <c r="H11" s="134">
        <v>8.6387410200000012</v>
      </c>
      <c r="I11" s="132">
        <f t="shared" si="0"/>
        <v>7.64</v>
      </c>
      <c r="J11" s="132">
        <v>4.68</v>
      </c>
      <c r="K11" s="136">
        <v>1955000</v>
      </c>
      <c r="L11" s="136">
        <f t="shared" si="1"/>
        <v>14936200</v>
      </c>
    </row>
    <row r="12" spans="5:17" ht="17.25" customHeight="1" x14ac:dyDescent="0.25">
      <c r="E12" s="128">
        <v>7</v>
      </c>
      <c r="F12" s="130" t="s">
        <v>88</v>
      </c>
      <c r="G12" s="128">
        <v>11.29</v>
      </c>
      <c r="H12" s="134">
        <v>11.29954358</v>
      </c>
      <c r="I12" s="132">
        <f t="shared" si="0"/>
        <v>11.29</v>
      </c>
      <c r="J12" s="132">
        <v>5.48</v>
      </c>
      <c r="K12" s="136">
        <v>1955000</v>
      </c>
      <c r="L12" s="136">
        <f t="shared" si="1"/>
        <v>22071950</v>
      </c>
    </row>
    <row r="13" spans="5:17" ht="32.25" customHeight="1" x14ac:dyDescent="0.25">
      <c r="E13" s="128">
        <v>8</v>
      </c>
      <c r="F13" s="130" t="s">
        <v>70</v>
      </c>
      <c r="G13" s="128">
        <v>3.08</v>
      </c>
      <c r="H13" s="134" t="s">
        <v>93</v>
      </c>
      <c r="I13" s="132">
        <f t="shared" si="0"/>
        <v>3.08</v>
      </c>
      <c r="J13" s="132">
        <v>4.8600000000000003</v>
      </c>
      <c r="K13" s="136">
        <v>1955000</v>
      </c>
      <c r="L13" s="136">
        <f t="shared" si="1"/>
        <v>6021400</v>
      </c>
      <c r="Q13" s="126">
        <f>7.64*2000000</f>
        <v>15280000</v>
      </c>
    </row>
    <row r="14" spans="5:17" x14ac:dyDescent="0.25">
      <c r="E14" s="128">
        <v>9</v>
      </c>
      <c r="F14" s="130" t="s">
        <v>71</v>
      </c>
      <c r="G14" s="128">
        <v>4.05</v>
      </c>
      <c r="H14" s="133">
        <v>6.3862813299999992</v>
      </c>
      <c r="I14" s="132">
        <f t="shared" si="0"/>
        <v>4.05</v>
      </c>
      <c r="J14" s="132">
        <v>4.8099999999999996</v>
      </c>
      <c r="K14" s="136">
        <v>2052750</v>
      </c>
      <c r="L14" s="136">
        <f t="shared" si="1"/>
        <v>8313637.5</v>
      </c>
      <c r="Q14" s="142">
        <f>L25-Q13</f>
        <v>863998414.03999996</v>
      </c>
    </row>
    <row r="15" spans="5:17" x14ac:dyDescent="0.25">
      <c r="E15" s="128">
        <v>10</v>
      </c>
      <c r="F15" s="130" t="s">
        <v>72</v>
      </c>
      <c r="G15" s="128">
        <v>21.64</v>
      </c>
      <c r="H15" s="133">
        <v>21.047667809999997</v>
      </c>
      <c r="I15" s="132">
        <f t="shared" si="0"/>
        <v>21.64</v>
      </c>
      <c r="J15" s="132">
        <v>4.76</v>
      </c>
      <c r="K15" s="136">
        <v>2052750</v>
      </c>
      <c r="L15" s="136">
        <f t="shared" si="1"/>
        <v>44421510</v>
      </c>
    </row>
    <row r="16" spans="5:17" x14ac:dyDescent="0.25">
      <c r="E16" s="128">
        <v>11</v>
      </c>
      <c r="F16" s="130" t="s">
        <v>73</v>
      </c>
      <c r="G16" s="128">
        <v>5.14</v>
      </c>
      <c r="H16" s="133">
        <v>6.9400479199999996</v>
      </c>
      <c r="I16" s="132">
        <f t="shared" si="0"/>
        <v>5.14</v>
      </c>
      <c r="J16" s="132">
        <v>4.7300000000000004</v>
      </c>
      <c r="K16" s="136">
        <v>2052750</v>
      </c>
      <c r="L16" s="136">
        <f t="shared" si="1"/>
        <v>10551135</v>
      </c>
    </row>
    <row r="17" spans="5:18" x14ac:dyDescent="0.25">
      <c r="E17" s="128">
        <v>12</v>
      </c>
      <c r="F17" s="130" t="s">
        <v>98</v>
      </c>
      <c r="G17" s="128">
        <v>4.3499999999999996</v>
      </c>
      <c r="H17" s="133">
        <v>5.3460457699999999</v>
      </c>
      <c r="I17" s="132">
        <f t="shared" si="0"/>
        <v>4.3499999999999996</v>
      </c>
      <c r="J17" s="132">
        <v>4.67</v>
      </c>
      <c r="K17" s="136">
        <v>2052750</v>
      </c>
      <c r="L17" s="136">
        <f t="shared" si="1"/>
        <v>8929462.5</v>
      </c>
    </row>
    <row r="18" spans="5:18" x14ac:dyDescent="0.25">
      <c r="E18" s="128">
        <v>13</v>
      </c>
      <c r="F18" s="130" t="s">
        <v>75</v>
      </c>
      <c r="G18" s="128">
        <v>100.9</v>
      </c>
      <c r="H18" s="133">
        <v>67.881211839999992</v>
      </c>
      <c r="I18" s="132">
        <f t="shared" si="0"/>
        <v>100.9</v>
      </c>
      <c r="J18" s="132">
        <v>4.8099999999999996</v>
      </c>
      <c r="K18" s="136">
        <v>2052750</v>
      </c>
      <c r="L18" s="136">
        <f t="shared" si="1"/>
        <v>207122475</v>
      </c>
    </row>
    <row r="19" spans="5:18" ht="14.25" customHeight="1" x14ac:dyDescent="0.25">
      <c r="E19" s="128">
        <v>14</v>
      </c>
      <c r="F19" s="130" t="s">
        <v>78</v>
      </c>
      <c r="G19" s="128">
        <v>11.24</v>
      </c>
      <c r="H19" s="133">
        <v>7.3132130499999999</v>
      </c>
      <c r="I19" s="132">
        <f t="shared" si="0"/>
        <v>11.24</v>
      </c>
      <c r="J19" s="132">
        <v>6.19</v>
      </c>
      <c r="K19" s="136">
        <v>1955000</v>
      </c>
      <c r="L19" s="136">
        <f t="shared" si="1"/>
        <v>21974200</v>
      </c>
    </row>
    <row r="20" spans="5:18" x14ac:dyDescent="0.25">
      <c r="E20" s="128">
        <v>15</v>
      </c>
      <c r="F20" s="130" t="s">
        <v>79</v>
      </c>
      <c r="G20" s="128">
        <v>9.86</v>
      </c>
      <c r="H20" s="133">
        <v>8.5586018699999986</v>
      </c>
      <c r="I20" s="132">
        <f t="shared" si="0"/>
        <v>9.86</v>
      </c>
      <c r="J20" s="132">
        <v>4.08</v>
      </c>
      <c r="K20" s="136">
        <v>2052750</v>
      </c>
      <c r="L20" s="136">
        <f t="shared" si="1"/>
        <v>20240115</v>
      </c>
      <c r="P20" s="126">
        <f>434.27-434.265</f>
        <v>4.9999999999954525E-3</v>
      </c>
    </row>
    <row r="21" spans="5:18" x14ac:dyDescent="0.25">
      <c r="E21" s="128">
        <v>16</v>
      </c>
      <c r="F21" s="130" t="s">
        <v>80</v>
      </c>
      <c r="G21" s="128">
        <v>6.1</v>
      </c>
      <c r="H21" s="133">
        <v>5.8561575799999996</v>
      </c>
      <c r="I21" s="132">
        <f t="shared" si="0"/>
        <v>6.1</v>
      </c>
      <c r="J21" s="132">
        <v>3.68</v>
      </c>
      <c r="K21" s="136">
        <v>2155387</v>
      </c>
      <c r="L21" s="136">
        <f t="shared" si="1"/>
        <v>13147860.699999999</v>
      </c>
      <c r="Q21" s="126" t="s">
        <v>109</v>
      </c>
      <c r="R21" s="126" t="s">
        <v>110</v>
      </c>
    </row>
    <row r="22" spans="5:18" x14ac:dyDescent="0.25">
      <c r="E22" s="128">
        <v>17</v>
      </c>
      <c r="F22" s="130" t="s">
        <v>81</v>
      </c>
      <c r="G22" s="128">
        <v>3.17</v>
      </c>
      <c r="H22" s="133">
        <v>2.8390698699999994</v>
      </c>
      <c r="I22" s="132">
        <f t="shared" si="0"/>
        <v>3.17</v>
      </c>
      <c r="J22" s="132">
        <v>2.83</v>
      </c>
      <c r="K22" s="136">
        <v>2155387</v>
      </c>
      <c r="L22" s="136">
        <f t="shared" si="1"/>
        <v>6832576.79</v>
      </c>
      <c r="Q22" s="126">
        <v>434.27</v>
      </c>
      <c r="R22" s="126">
        <v>879278414</v>
      </c>
    </row>
    <row r="23" spans="5:18" x14ac:dyDescent="0.25">
      <c r="E23" s="128">
        <v>18</v>
      </c>
      <c r="F23" s="130" t="s">
        <v>82</v>
      </c>
      <c r="G23" s="128">
        <v>7.2</v>
      </c>
      <c r="H23" s="133">
        <v>7.3748444899999992</v>
      </c>
      <c r="I23" s="132">
        <f t="shared" si="0"/>
        <v>7.2</v>
      </c>
      <c r="J23" s="132">
        <v>2.4900000000000002</v>
      </c>
      <c r="K23" s="136">
        <v>2155387</v>
      </c>
      <c r="L23" s="136">
        <f t="shared" si="1"/>
        <v>15518786.4</v>
      </c>
      <c r="Q23" s="126">
        <v>1</v>
      </c>
      <c r="R23" s="126">
        <f>R22/Q22</f>
        <v>2024727.505929491</v>
      </c>
    </row>
    <row r="24" spans="5:18" x14ac:dyDescent="0.25">
      <c r="E24" s="128">
        <v>19</v>
      </c>
      <c r="F24" s="130" t="s">
        <v>83</v>
      </c>
      <c r="G24" s="128">
        <v>63.45</v>
      </c>
      <c r="H24" s="133">
        <v>96.202636919999989</v>
      </c>
      <c r="I24" s="132">
        <f t="shared" si="0"/>
        <v>63.45</v>
      </c>
      <c r="J24" s="132">
        <v>2.4700000000000002</v>
      </c>
      <c r="K24" s="136">
        <v>2155387</v>
      </c>
      <c r="L24" s="136">
        <f>K24*I24</f>
        <v>136759305.15000001</v>
      </c>
      <c r="Q24" s="126">
        <v>434.26499999999999</v>
      </c>
      <c r="R24" s="126">
        <f>R23*Q24</f>
        <v>879268290.36247039</v>
      </c>
    </row>
    <row r="25" spans="5:18" x14ac:dyDescent="0.25">
      <c r="E25" s="222" t="s">
        <v>94</v>
      </c>
      <c r="F25" s="222"/>
      <c r="G25" s="223">
        <f>SUM(G6:G24)</f>
        <v>434.27000000000004</v>
      </c>
      <c r="H25" s="224">
        <f>SUM(H6:H9,H11:H12,H14:H24)</f>
        <v>376.50424148999997</v>
      </c>
      <c r="I25" s="223">
        <f>SUM(I6:I24)</f>
        <v>434.27000000000004</v>
      </c>
      <c r="J25" s="225"/>
      <c r="K25" s="226"/>
      <c r="L25" s="226">
        <f>SUM(L6:L24)</f>
        <v>879278414.03999996</v>
      </c>
    </row>
    <row r="26" spans="5:18" ht="30" customHeight="1" x14ac:dyDescent="0.25">
      <c r="E26" s="238" t="s">
        <v>107</v>
      </c>
      <c r="F26" s="239" t="s">
        <v>108</v>
      </c>
      <c r="G26" s="240"/>
      <c r="H26" s="241"/>
      <c r="I26" s="238">
        <v>434.26499999999999</v>
      </c>
      <c r="J26" s="238"/>
      <c r="K26" s="242"/>
      <c r="L26" s="242">
        <f>R24</f>
        <v>879268290.36247039</v>
      </c>
    </row>
    <row r="27" spans="5:18" ht="60" x14ac:dyDescent="0.25">
      <c r="E27" s="144" t="s">
        <v>134</v>
      </c>
      <c r="F27" s="145" t="s">
        <v>132</v>
      </c>
      <c r="G27" s="236" t="s">
        <v>133</v>
      </c>
      <c r="H27" s="236"/>
      <c r="I27" s="236"/>
      <c r="J27" s="236"/>
      <c r="K27" s="236"/>
      <c r="L27" s="237">
        <f>250000*434.265</f>
        <v>108566250</v>
      </c>
    </row>
    <row r="28" spans="5:18" x14ac:dyDescent="0.25">
      <c r="E28" s="230"/>
      <c r="F28" s="231" t="s">
        <v>94</v>
      </c>
      <c r="G28" s="231"/>
      <c r="H28" s="231"/>
      <c r="I28" s="231"/>
      <c r="J28" s="231"/>
      <c r="K28" s="231"/>
      <c r="L28" s="232">
        <f>L26+L27</f>
        <v>987834540.36247039</v>
      </c>
    </row>
    <row r="29" spans="5:18" x14ac:dyDescent="0.25">
      <c r="H29" s="127" t="s">
        <v>138</v>
      </c>
      <c r="I29" s="246">
        <f>L28</f>
        <v>987834540.36247039</v>
      </c>
      <c r="J29" s="127" t="s">
        <v>139</v>
      </c>
      <c r="K29" s="135">
        <f>987800000</f>
        <v>987800000</v>
      </c>
    </row>
    <row r="30" spans="5:18" x14ac:dyDescent="0.25">
      <c r="H30" s="127" t="s">
        <v>102</v>
      </c>
      <c r="I30" s="141"/>
      <c r="K30" s="135">
        <f>0.85*K29</f>
        <v>839630000</v>
      </c>
    </row>
    <row r="31" spans="5:18" x14ac:dyDescent="0.25">
      <c r="H31" s="127" t="s">
        <v>103</v>
      </c>
      <c r="I31" s="141">
        <f>0.75*K28</f>
        <v>0</v>
      </c>
      <c r="K31" s="135">
        <f>0.75*K29</f>
        <v>740850000</v>
      </c>
    </row>
    <row r="34" spans="6:6" x14ac:dyDescent="0.25">
      <c r="F34" s="221"/>
    </row>
    <row r="56" spans="9:9" x14ac:dyDescent="0.25">
      <c r="I56" s="127">
        <v>376.5</v>
      </c>
    </row>
  </sheetData>
  <autoFilter ref="E5:L25"/>
  <mergeCells count="4">
    <mergeCell ref="E25:F25"/>
    <mergeCell ref="F26:H26"/>
    <mergeCell ref="G27:K27"/>
    <mergeCell ref="F28:K2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6:L31"/>
  <sheetViews>
    <sheetView topLeftCell="A4" workbookViewId="0">
      <selection activeCell="N29" sqref="N29"/>
    </sheetView>
  </sheetViews>
  <sheetFormatPr defaultRowHeight="15" x14ac:dyDescent="0.25"/>
  <sheetData>
    <row r="26" spans="5:12" x14ac:dyDescent="0.25">
      <c r="E26" s="244"/>
      <c r="F26" s="244"/>
      <c r="G26" s="244"/>
      <c r="H26" s="244"/>
      <c r="I26" s="244"/>
      <c r="J26" s="244"/>
      <c r="K26" s="244"/>
      <c r="L26" s="244"/>
    </row>
    <row r="27" spans="5:12" x14ac:dyDescent="0.25">
      <c r="E27" s="234"/>
      <c r="F27" s="234"/>
      <c r="G27" s="234"/>
      <c r="H27" s="234"/>
      <c r="I27" s="234"/>
      <c r="J27" s="234"/>
      <c r="K27" s="234"/>
      <c r="L27" s="234"/>
    </row>
    <row r="28" spans="5:12" x14ac:dyDescent="0.25">
      <c r="E28" s="234"/>
      <c r="F28" s="234"/>
      <c r="G28" s="234"/>
      <c r="H28" s="234"/>
      <c r="I28" s="234"/>
      <c r="J28" s="234"/>
      <c r="K28" s="234"/>
      <c r="L28" s="234"/>
    </row>
    <row r="29" spans="5:12" x14ac:dyDescent="0.25">
      <c r="H29" t="s">
        <v>138</v>
      </c>
      <c r="I29">
        <f>L28</f>
        <v>0</v>
      </c>
      <c r="J29" t="s">
        <v>139</v>
      </c>
      <c r="K29">
        <f>987800000</f>
        <v>987800000</v>
      </c>
    </row>
    <row r="30" spans="5:12" x14ac:dyDescent="0.25">
      <c r="K30">
        <f>0.85*K29</f>
        <v>839630000</v>
      </c>
    </row>
    <row r="31" spans="5:12" x14ac:dyDescent="0.25">
      <c r="K31">
        <f>0.75*K29</f>
        <v>740850000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6:L31"/>
  <sheetViews>
    <sheetView topLeftCell="A10" workbookViewId="0">
      <selection activeCell="N29" sqref="N29"/>
    </sheetView>
  </sheetViews>
  <sheetFormatPr defaultRowHeight="15" x14ac:dyDescent="0.25"/>
  <sheetData>
    <row r="26" spans="5:12" x14ac:dyDescent="0.25">
      <c r="E26" s="244"/>
      <c r="F26" s="244"/>
      <c r="G26" s="244"/>
      <c r="H26" s="244"/>
      <c r="I26" s="244"/>
      <c r="J26" s="244"/>
      <c r="K26" s="244"/>
      <c r="L26" s="244"/>
    </row>
    <row r="27" spans="5:12" x14ac:dyDescent="0.25">
      <c r="E27" s="234"/>
      <c r="F27" s="234"/>
      <c r="G27" s="234"/>
      <c r="H27" s="234"/>
      <c r="I27" s="234"/>
      <c r="J27" s="234"/>
      <c r="K27" s="234"/>
      <c r="L27" s="234"/>
    </row>
    <row r="28" spans="5:12" x14ac:dyDescent="0.25">
      <c r="E28" s="234"/>
      <c r="F28" s="234"/>
      <c r="G28" s="234"/>
      <c r="H28" s="234"/>
      <c r="I28" s="234"/>
      <c r="J28" s="234"/>
      <c r="K28" s="234"/>
      <c r="L28" s="234"/>
    </row>
    <row r="29" spans="5:12" x14ac:dyDescent="0.25">
      <c r="H29" t="s">
        <v>138</v>
      </c>
      <c r="I29">
        <f>L28</f>
        <v>0</v>
      </c>
      <c r="J29" t="s">
        <v>139</v>
      </c>
      <c r="K29">
        <f>987800000</f>
        <v>987800000</v>
      </c>
    </row>
    <row r="30" spans="5:12" x14ac:dyDescent="0.25">
      <c r="K30">
        <f>0.85*K29</f>
        <v>839630000</v>
      </c>
    </row>
    <row r="31" spans="5:12" x14ac:dyDescent="0.25">
      <c r="K31">
        <f>0.75*K29</f>
        <v>740850000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N31"/>
  <sheetViews>
    <sheetView workbookViewId="0">
      <selection activeCell="J12" sqref="J12"/>
    </sheetView>
  </sheetViews>
  <sheetFormatPr defaultRowHeight="15" x14ac:dyDescent="0.25"/>
  <cols>
    <col min="3" max="3" width="9.140625" style="77"/>
    <col min="4" max="4" width="15.7109375" customWidth="1"/>
    <col min="5" max="5" width="17.5703125" style="174" hidden="1" customWidth="1"/>
    <col min="6" max="6" width="17.5703125" style="174" customWidth="1"/>
    <col min="7" max="7" width="10" bestFit="1" customWidth="1"/>
    <col min="8" max="8" width="8.42578125" style="115" bestFit="1" customWidth="1"/>
    <col min="9" max="9" width="11.7109375" style="115" customWidth="1"/>
    <col min="10" max="10" width="18.5703125" style="249" bestFit="1" customWidth="1"/>
    <col min="11" max="11" width="16.85546875" style="115" bestFit="1" customWidth="1"/>
    <col min="12" max="14" width="16.85546875" bestFit="1" customWidth="1"/>
  </cols>
  <sheetData>
    <row r="4" spans="3:14" s="127" customFormat="1" ht="45.75" customHeight="1" x14ac:dyDescent="0.25">
      <c r="C4" s="171" t="s">
        <v>117</v>
      </c>
      <c r="D4" s="171" t="s">
        <v>111</v>
      </c>
      <c r="E4" s="173" t="s">
        <v>135</v>
      </c>
      <c r="F4" s="173" t="s">
        <v>136</v>
      </c>
      <c r="G4" s="172" t="s">
        <v>122</v>
      </c>
      <c r="H4" s="175" t="s">
        <v>121</v>
      </c>
      <c r="I4" s="172" t="s">
        <v>120</v>
      </c>
      <c r="J4" s="173" t="s">
        <v>140</v>
      </c>
      <c r="K4" s="184"/>
    </row>
    <row r="5" spans="3:14" x14ac:dyDescent="0.25">
      <c r="C5" s="79">
        <v>1</v>
      </c>
      <c r="D5" s="79" t="s">
        <v>28</v>
      </c>
      <c r="E5" s="179">
        <v>2210000</v>
      </c>
      <c r="F5" s="179">
        <v>3740000</v>
      </c>
      <c r="G5" s="180">
        <f>3.29+54.38</f>
        <v>57.67</v>
      </c>
      <c r="H5" s="181">
        <f>G5/$G$12</f>
        <v>0.13279756833306469</v>
      </c>
      <c r="I5" s="182">
        <f>G5*H5</f>
        <v>7.658435765767841</v>
      </c>
      <c r="J5" s="247">
        <f>F5*G5</f>
        <v>215685800</v>
      </c>
      <c r="K5" s="185">
        <f>F5*G5</f>
        <v>215685800</v>
      </c>
      <c r="L5" s="174">
        <f>E5*G5</f>
        <v>127450700</v>
      </c>
      <c r="M5" s="174"/>
      <c r="N5" s="115"/>
    </row>
    <row r="6" spans="3:14" ht="30" x14ac:dyDescent="0.25">
      <c r="C6" s="79">
        <v>2</v>
      </c>
      <c r="D6" s="118" t="s">
        <v>112</v>
      </c>
      <c r="E6" s="179">
        <v>1620000</v>
      </c>
      <c r="F6" s="179">
        <f>E6</f>
        <v>1620000</v>
      </c>
      <c r="G6" s="180">
        <f>0.95+27.56</f>
        <v>28.509999999999998</v>
      </c>
      <c r="H6" s="181">
        <f t="shared" ref="H6:H11" si="0">G6/$G$12</f>
        <v>6.5650401823750204E-2</v>
      </c>
      <c r="I6" s="182">
        <f t="shared" ref="I6:I11" si="1">G6*H6</f>
        <v>1.8716929559951181</v>
      </c>
      <c r="J6" s="247">
        <f t="shared" ref="J6:J11" si="2">F6*G6</f>
        <v>46186200</v>
      </c>
      <c r="K6" s="185">
        <f t="shared" ref="K6:K11" si="3">F6*G6</f>
        <v>46186200</v>
      </c>
      <c r="L6" s="174">
        <f t="shared" ref="L6:L11" si="4">E6*G6</f>
        <v>46186200</v>
      </c>
      <c r="M6" s="174"/>
      <c r="N6" s="183"/>
    </row>
    <row r="7" spans="3:14" x14ac:dyDescent="0.25">
      <c r="C7" s="79">
        <v>3</v>
      </c>
      <c r="D7" s="79" t="s">
        <v>23</v>
      </c>
      <c r="E7" s="179">
        <v>3960000</v>
      </c>
      <c r="F7" s="179">
        <v>3150000</v>
      </c>
      <c r="G7" s="180">
        <f>1.75+2.61+1.12+6.04</f>
        <v>11.52</v>
      </c>
      <c r="H7" s="181">
        <f t="shared" si="0"/>
        <v>2.6527275658000782E-2</v>
      </c>
      <c r="I7" s="182">
        <f t="shared" si="1"/>
        <v>0.30559421558016897</v>
      </c>
      <c r="J7" s="247">
        <f t="shared" si="2"/>
        <v>36288000</v>
      </c>
      <c r="K7" s="185">
        <f t="shared" si="3"/>
        <v>36288000</v>
      </c>
      <c r="L7" s="174">
        <f t="shared" si="4"/>
        <v>45619200</v>
      </c>
      <c r="M7" s="174"/>
    </row>
    <row r="8" spans="3:14" x14ac:dyDescent="0.25">
      <c r="C8" s="79">
        <v>4</v>
      </c>
      <c r="D8" s="79" t="s">
        <v>26</v>
      </c>
      <c r="E8" s="179" t="s">
        <v>116</v>
      </c>
      <c r="F8" s="179">
        <v>16200000</v>
      </c>
      <c r="G8" s="180">
        <f>52.19+2+4</f>
        <v>58.19</v>
      </c>
      <c r="H8" s="181">
        <f t="shared" si="0"/>
        <v>0.13399498008151611</v>
      </c>
      <c r="I8" s="182">
        <f t="shared" si="1"/>
        <v>7.7971678909434221</v>
      </c>
      <c r="J8" s="247">
        <f t="shared" si="2"/>
        <v>942678000</v>
      </c>
      <c r="K8" s="185">
        <f t="shared" si="3"/>
        <v>942678000</v>
      </c>
      <c r="L8" s="174">
        <f>K8</f>
        <v>942678000</v>
      </c>
      <c r="M8" s="174"/>
    </row>
    <row r="9" spans="3:14" x14ac:dyDescent="0.25">
      <c r="C9" s="79">
        <v>5</v>
      </c>
      <c r="D9" s="79" t="s">
        <v>113</v>
      </c>
      <c r="E9" s="179">
        <v>1080000</v>
      </c>
      <c r="F9" s="179">
        <v>1980000</v>
      </c>
      <c r="G9" s="180">
        <f>29.85+45.93</f>
        <v>75.78</v>
      </c>
      <c r="H9" s="181">
        <f t="shared" si="0"/>
        <v>0.17449973518778641</v>
      </c>
      <c r="I9" s="182">
        <f t="shared" si="1"/>
        <v>13.223589932530455</v>
      </c>
      <c r="J9" s="247">
        <f t="shared" si="2"/>
        <v>150044400</v>
      </c>
      <c r="K9" s="185">
        <f t="shared" si="3"/>
        <v>150044400</v>
      </c>
      <c r="L9" s="174">
        <f t="shared" si="4"/>
        <v>81842400</v>
      </c>
      <c r="M9" s="174"/>
    </row>
    <row r="10" spans="3:14" ht="30" x14ac:dyDescent="0.25">
      <c r="C10" s="79">
        <v>6</v>
      </c>
      <c r="D10" s="118" t="s">
        <v>114</v>
      </c>
      <c r="E10" s="179">
        <v>600000</v>
      </c>
      <c r="F10" s="179">
        <v>600000</v>
      </c>
      <c r="G10" s="180">
        <f>25.75+22.12+98.86</f>
        <v>146.73000000000002</v>
      </c>
      <c r="H10" s="181">
        <f t="shared" si="0"/>
        <v>0.3378773574043798</v>
      </c>
      <c r="I10" s="182">
        <f t="shared" si="1"/>
        <v>49.576744651944651</v>
      </c>
      <c r="J10" s="247">
        <f t="shared" si="2"/>
        <v>88038000.000000015</v>
      </c>
      <c r="K10" s="185">
        <f t="shared" si="3"/>
        <v>88038000.000000015</v>
      </c>
      <c r="L10" s="174">
        <f t="shared" si="4"/>
        <v>88038000.000000015</v>
      </c>
      <c r="M10" s="174"/>
    </row>
    <row r="11" spans="3:14" x14ac:dyDescent="0.25">
      <c r="C11" s="79">
        <v>7</v>
      </c>
      <c r="D11" s="79" t="s">
        <v>115</v>
      </c>
      <c r="E11" s="179">
        <v>840000</v>
      </c>
      <c r="F11" s="179">
        <v>840000</v>
      </c>
      <c r="G11" s="180">
        <f>12.08+3.12+25.12+15.55</f>
        <v>55.870000000000005</v>
      </c>
      <c r="H11" s="181">
        <f t="shared" si="0"/>
        <v>0.12865268151150208</v>
      </c>
      <c r="I11" s="182">
        <f t="shared" si="1"/>
        <v>7.187825316047622</v>
      </c>
      <c r="J11" s="247">
        <f t="shared" si="2"/>
        <v>46930800.000000007</v>
      </c>
      <c r="K11" s="185">
        <f t="shared" si="3"/>
        <v>46930800.000000007</v>
      </c>
      <c r="L11" s="174">
        <f t="shared" si="4"/>
        <v>46930800.000000007</v>
      </c>
      <c r="M11" s="174"/>
    </row>
    <row r="12" spans="3:14" x14ac:dyDescent="0.25">
      <c r="C12" s="227" t="s">
        <v>137</v>
      </c>
      <c r="D12" s="228"/>
      <c r="E12" s="228"/>
      <c r="F12" s="229"/>
      <c r="G12" s="176">
        <f>SUM(G5:G11)</f>
        <v>434.27</v>
      </c>
      <c r="H12" s="177">
        <f>SUM(H5:H11)</f>
        <v>1</v>
      </c>
      <c r="I12" s="178">
        <f>SUM(I5:I11)</f>
        <v>87.62105072880928</v>
      </c>
      <c r="J12" s="248">
        <f>SUM(J5:J11)</f>
        <v>1525851200</v>
      </c>
      <c r="K12" s="186">
        <f>SUM(K5:K11)</f>
        <v>1525851200</v>
      </c>
      <c r="L12" s="186">
        <f>SUM(L5:L11)</f>
        <v>1378745300</v>
      </c>
      <c r="M12" s="174"/>
    </row>
    <row r="13" spans="3:14" x14ac:dyDescent="0.25">
      <c r="K13" s="115">
        <f>K12/G12</f>
        <v>3513600.2947475077</v>
      </c>
      <c r="L13" s="183">
        <f>L12/G12</f>
        <v>3174857.3468118915</v>
      </c>
    </row>
    <row r="15" spans="3:14" ht="30" x14ac:dyDescent="0.25">
      <c r="D15" s="168" t="s">
        <v>123</v>
      </c>
      <c r="E15" s="187" t="s">
        <v>118</v>
      </c>
      <c r="M15" t="s">
        <v>127</v>
      </c>
      <c r="N15">
        <f>1174492/10.51</f>
        <v>111749.9524262607</v>
      </c>
    </row>
    <row r="16" spans="3:14" ht="45" x14ac:dyDescent="0.25">
      <c r="D16" s="168" t="s">
        <v>124</v>
      </c>
      <c r="E16" s="187" t="s">
        <v>119</v>
      </c>
      <c r="M16" t="s">
        <v>128</v>
      </c>
      <c r="N16">
        <f>13438639/52.19</f>
        <v>257494.52002299292</v>
      </c>
    </row>
    <row r="17" spans="4:14" ht="60" x14ac:dyDescent="0.25">
      <c r="D17" s="168" t="s">
        <v>125</v>
      </c>
      <c r="E17" s="187">
        <f>104091879/434.27</f>
        <v>239693.92083266171</v>
      </c>
      <c r="M17" t="s">
        <v>129</v>
      </c>
      <c r="N17">
        <f>10724605/54.38</f>
        <v>197215.98013975724</v>
      </c>
    </row>
    <row r="18" spans="4:14" ht="45" x14ac:dyDescent="0.25">
      <c r="D18" s="168" t="s">
        <v>126</v>
      </c>
      <c r="E18" s="187">
        <f>K13</f>
        <v>3513600.2947475077</v>
      </c>
      <c r="M18" t="s">
        <v>130</v>
      </c>
      <c r="N18">
        <f>2473063/6.04</f>
        <v>409447.51655629138</v>
      </c>
    </row>
    <row r="19" spans="4:14" x14ac:dyDescent="0.25">
      <c r="M19" t="s">
        <v>131</v>
      </c>
      <c r="N19">
        <f>2544685/22.12</f>
        <v>115040.00904159131</v>
      </c>
    </row>
    <row r="26" spans="4:14" x14ac:dyDescent="0.25">
      <c r="E26" s="243"/>
      <c r="F26" s="243"/>
      <c r="G26" s="244"/>
      <c r="H26" s="245"/>
      <c r="I26" s="245"/>
      <c r="J26" s="250"/>
      <c r="K26" s="245"/>
      <c r="L26" s="244"/>
      <c r="M26" s="244"/>
    </row>
    <row r="27" spans="4:14" x14ac:dyDescent="0.25">
      <c r="E27" s="233"/>
      <c r="F27" s="233"/>
      <c r="G27" s="234"/>
      <c r="H27" s="235"/>
      <c r="I27" s="235"/>
      <c r="J27" s="251"/>
      <c r="K27" s="235"/>
      <c r="L27" s="234"/>
      <c r="M27" s="234"/>
    </row>
    <row r="28" spans="4:14" x14ac:dyDescent="0.25">
      <c r="E28" s="233"/>
      <c r="F28" s="233"/>
      <c r="G28" s="234"/>
      <c r="H28" s="235"/>
      <c r="I28" s="235"/>
      <c r="J28" s="251"/>
      <c r="K28" s="235"/>
      <c r="L28" s="234"/>
      <c r="M28" s="234"/>
    </row>
    <row r="29" spans="4:14" x14ac:dyDescent="0.25">
      <c r="H29" s="115" t="s">
        <v>138</v>
      </c>
      <c r="I29" s="115">
        <f>M28</f>
        <v>0</v>
      </c>
      <c r="K29" s="115" t="s">
        <v>139</v>
      </c>
      <c r="L29">
        <f>987800000</f>
        <v>987800000</v>
      </c>
    </row>
    <row r="30" spans="4:14" x14ac:dyDescent="0.25">
      <c r="L30">
        <f>0.85*L29</f>
        <v>839630000</v>
      </c>
    </row>
    <row r="31" spans="4:14" x14ac:dyDescent="0.25">
      <c r="L31">
        <f>0.75*L29</f>
        <v>740850000</v>
      </c>
    </row>
  </sheetData>
  <mergeCells count="1">
    <mergeCell ref="C12:F1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3"/>
  <sheetViews>
    <sheetView workbookViewId="0">
      <selection activeCell="C3" sqref="C3:J11"/>
    </sheetView>
  </sheetViews>
  <sheetFormatPr defaultRowHeight="15" x14ac:dyDescent="0.25"/>
  <cols>
    <col min="4" max="4" width="12.85546875" bestFit="1" customWidth="1"/>
    <col min="5" max="5" width="14.28515625" bestFit="1" customWidth="1"/>
    <col min="6" max="6" width="15.85546875" bestFit="1" customWidth="1"/>
    <col min="7" max="7" width="8.7109375" bestFit="1" customWidth="1"/>
    <col min="8" max="8" width="8.42578125" bestFit="1" customWidth="1"/>
    <col min="9" max="9" width="8.5703125" bestFit="1" customWidth="1"/>
    <col min="10" max="11" width="16.85546875" bestFit="1" customWidth="1"/>
  </cols>
  <sheetData>
    <row r="3" spans="3:11" x14ac:dyDescent="0.25">
      <c r="C3" s="77"/>
      <c r="E3" s="174"/>
      <c r="F3" s="174"/>
      <c r="H3" s="115"/>
      <c r="I3" s="115"/>
      <c r="J3" s="115"/>
      <c r="K3" s="18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JSO Sheet</vt:lpstr>
      <vt:lpstr>Area as per deeds</vt:lpstr>
      <vt:lpstr>Unit wise area</vt:lpstr>
      <vt:lpstr>Valuation</vt:lpstr>
      <vt:lpstr>guideline &amp; allotment rates</vt:lpstr>
      <vt:lpstr>Angul Master Plan</vt:lpstr>
      <vt:lpstr>Guideline value for diff. vill.</vt:lpstr>
      <vt:lpstr>Sheet2</vt:lpstr>
      <vt:lpstr>'JSO Sheet'!Print_Area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Shanu Jain</dc:creator>
  <cp:lastModifiedBy>Anirban Roy</cp:lastModifiedBy>
  <cp:lastPrinted>2023-05-24T11:52:24Z</cp:lastPrinted>
  <dcterms:created xsi:type="dcterms:W3CDTF">2023-05-22T05:30:58Z</dcterms:created>
  <dcterms:modified xsi:type="dcterms:W3CDTF">2023-07-18T08:03:51Z</dcterms:modified>
</cp:coreProperties>
</file>