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In Progress Files\Anirban Roy\DCM shriram Rayons Ind. Ltd., Kota, Rajasthan\Details sent on 21-06-2023\"/>
    </mc:Choice>
  </mc:AlternateContent>
  <bookViews>
    <workbookView xWindow="0" yWindow="0" windowWidth="24000" windowHeight="9135" activeTab="1"/>
  </bookViews>
  <sheets>
    <sheet name="LAND" sheetId="1" r:id="rId1"/>
    <sheet name="calculation" sheetId="2" r:id="rId2"/>
  </sheets>
  <externalReferences>
    <externalReference r:id="rId3"/>
  </externalReferences>
  <definedNames>
    <definedName name="_xlnm._FilterDatabase" localSheetId="0" hidden="1">LAND!$A$4:$J$48</definedName>
    <definedName name="_MC5000">'[1]ADDITION 23'!#REF!</definedName>
    <definedName name="_xlnm.Database">#REF!</definedName>
    <definedName name="_xlnm.Print_Area" localSheetId="0">LAND!$B$1:$M$50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2" i="2" l="1"/>
  <c r="M32" i="2"/>
  <c r="O27" i="2"/>
  <c r="T31" i="2"/>
  <c r="M28" i="2"/>
  <c r="N22" i="2"/>
  <c r="G30" i="2" l="1"/>
  <c r="H29" i="2"/>
  <c r="G25" i="2"/>
  <c r="G23" i="2"/>
  <c r="G22" i="2"/>
  <c r="G21" i="2"/>
  <c r="C78" i="1" l="1"/>
  <c r="C75" i="1"/>
  <c r="C68" i="1"/>
  <c r="C60" i="1"/>
  <c r="I48" i="1"/>
  <c r="H48" i="1"/>
  <c r="G48" i="1"/>
  <c r="F43" i="1"/>
  <c r="F48" i="1" s="1"/>
  <c r="L36" i="1"/>
  <c r="F34" i="1"/>
  <c r="N24" i="1"/>
  <c r="F15" i="1"/>
  <c r="M9" i="1"/>
</calcChain>
</file>

<file path=xl/comments1.xml><?xml version="1.0" encoding="utf-8"?>
<comments xmlns="http://schemas.openxmlformats.org/spreadsheetml/2006/main">
  <authors>
    <author>msrathore</author>
  </authors>
  <commentList>
    <comment ref="K6" authorId="0" shapeId="0">
      <text>
        <r>
          <rPr>
            <b/>
            <sz val="8"/>
            <color indexed="81"/>
            <rFont val="Tahoma"/>
            <family val="2"/>
          </rPr>
          <t>msrathore:</t>
        </r>
        <r>
          <rPr>
            <sz val="8"/>
            <color indexed="81"/>
            <rFont val="Tahoma"/>
            <family val="2"/>
          </rPr>
          <t xml:space="preserve">
Factory : 32.438 hectares or 80.307 acres or 208.25 bigha
Colony  : 45.1398 hectores or 111.753 acres or 289.78 bigha
6.42 bigha = 1 hectre, 1 acres = 0.403925 hectre, 1 acres = 2.593176 bigha 
1 sqm = .000247105 acre
</t>
        </r>
      </text>
    </comment>
    <comment ref="L6" authorId="0" shapeId="0">
      <text>
        <r>
          <rPr>
            <b/>
            <sz val="8"/>
            <color indexed="81"/>
            <rFont val="Tahoma"/>
            <family val="2"/>
          </rPr>
          <t>msrathore:</t>
        </r>
        <r>
          <rPr>
            <sz val="8"/>
            <color indexed="81"/>
            <rFont val="Tahoma"/>
            <family val="2"/>
          </rPr>
          <t xml:space="preserve">
out of 430.8 acres kansua ( khasara no 293,294,297,300,301) + Raipura ( khasara No 322,324 + Ummaid ganj ( khasara 13,14,16,17) as per lease deed 3/1/1964 relating to shriram fertilisers &amp; chem unit.
</t>
        </r>
      </text>
    </comment>
  </commentList>
</comments>
</file>

<file path=xl/sharedStrings.xml><?xml version="1.0" encoding="utf-8"?>
<sst xmlns="http://schemas.openxmlformats.org/spreadsheetml/2006/main" count="261" uniqueCount="132">
  <si>
    <t>SHRIRAM RAYONS, KOTA</t>
  </si>
  <si>
    <t>RESIDENSIAL AREA LEASE HOLD</t>
  </si>
  <si>
    <t>452000 SQUARE MTR</t>
  </si>
  <si>
    <t>STATEMENT OF LAND</t>
  </si>
  <si>
    <t>FACTORY AREA LEASE HOLD</t>
  </si>
  <si>
    <t>325000 SQUARE MTR</t>
  </si>
  <si>
    <t>status</t>
  </si>
  <si>
    <t>Reference No</t>
  </si>
  <si>
    <t xml:space="preserve">Trn. Date </t>
  </si>
  <si>
    <t>SAP asset code</t>
  </si>
  <si>
    <t>SUB ASSET No</t>
  </si>
  <si>
    <t>Original Amount</t>
  </si>
  <si>
    <t>D/C</t>
  </si>
  <si>
    <t>REV 93</t>
  </si>
  <si>
    <t>REV 99</t>
  </si>
  <si>
    <t>Narration</t>
  </si>
  <si>
    <t>LOCATION</t>
  </si>
  <si>
    <t>area</t>
  </si>
  <si>
    <t>COST PER BIGHA</t>
  </si>
  <si>
    <t>lease hold</t>
  </si>
  <si>
    <t>1965</t>
  </si>
  <si>
    <t>100000001</t>
  </si>
  <si>
    <t>0-2</t>
  </si>
  <si>
    <r>
      <t>LAND OF PLANT &amp; HOUSING COLONY</t>
    </r>
    <r>
      <rPr>
        <sz val="11"/>
        <rFont val="Calibri"/>
        <family val="2"/>
        <scheme val="minor"/>
      </rPr>
      <t>, SHRIRAM NAGAR, KOTA</t>
    </r>
  </si>
  <si>
    <t>FACTORY &amp; HOUSING COLONY</t>
  </si>
  <si>
    <t>191.70 Acres</t>
  </si>
  <si>
    <t>free hold</t>
  </si>
  <si>
    <t>RKB0410\0001738</t>
  </si>
  <si>
    <t>100000002</t>
  </si>
  <si>
    <t>0</t>
  </si>
  <si>
    <t>D</t>
  </si>
  <si>
    <r>
      <t xml:space="preserve">MR. GIRIRAJ S/O MR RAM KALYAN, `AGREEMENT TO SALE` FOR </t>
    </r>
    <r>
      <rPr>
        <b/>
        <sz val="11"/>
        <rFont val="Calibri"/>
        <family val="2"/>
        <scheme val="minor"/>
      </rPr>
      <t>LAND PURCHASED</t>
    </r>
    <r>
      <rPr>
        <sz val="11"/>
        <rFont val="Calibri"/>
        <family val="2"/>
        <scheme val="minor"/>
      </rPr>
      <t xml:space="preserve"> KHASRA NO 419</t>
    </r>
  </si>
  <si>
    <t>MAJHI, near deoli, Kota</t>
  </si>
  <si>
    <t>1.63 hectre (11.1 BIGHA)</t>
  </si>
  <si>
    <t>100000003</t>
  </si>
  <si>
    <r>
      <t xml:space="preserve">MR SHYAM SUNDER S/O MR GIRIRAJ PRASAD,`AGREEMENT TO SALE` FOR </t>
    </r>
    <r>
      <rPr>
        <b/>
        <sz val="11"/>
        <rFont val="Calibri"/>
        <family val="2"/>
        <scheme val="minor"/>
      </rPr>
      <t>LAND PURCHASED</t>
    </r>
    <r>
      <rPr>
        <sz val="11"/>
        <rFont val="Calibri"/>
        <family val="2"/>
        <scheme val="minor"/>
      </rPr>
      <t xml:space="preserve"> KHASRA NO 419</t>
    </r>
  </si>
  <si>
    <t>100000004</t>
  </si>
  <si>
    <r>
      <t xml:space="preserve">MR BHOJRAJ S/O MR RAM KALYAN ,`AGREEMENT TO SALE` FOR </t>
    </r>
    <r>
      <rPr>
        <b/>
        <sz val="11"/>
        <rFont val="Calibri"/>
        <family val="2"/>
        <scheme val="minor"/>
      </rPr>
      <t>LAND PURCHASED</t>
    </r>
    <r>
      <rPr>
        <sz val="11"/>
        <rFont val="Calibri"/>
        <family val="2"/>
        <scheme val="minor"/>
      </rPr>
      <t xml:space="preserve"> KHASRA NO 419</t>
    </r>
  </si>
  <si>
    <t>100000005</t>
  </si>
  <si>
    <r>
      <t xml:space="preserve">MR. SURENDRA KUMAR S/O MR BHOJRAJ ,`AGREEMENT TO SALE` FOR </t>
    </r>
    <r>
      <rPr>
        <b/>
        <sz val="11"/>
        <rFont val="Calibri"/>
        <family val="2"/>
        <scheme val="minor"/>
      </rPr>
      <t>LAND PURCHASED</t>
    </r>
    <r>
      <rPr>
        <sz val="11"/>
        <rFont val="Calibri"/>
        <family val="2"/>
        <scheme val="minor"/>
      </rPr>
      <t xml:space="preserve"> KHASRA NO 419</t>
    </r>
  </si>
  <si>
    <t>100000006</t>
  </si>
  <si>
    <r>
      <t xml:space="preserve">MR. LALIT KUMAR S/O MR BHOJRAJ  ,`AGREEMENT TO SALE` FOR </t>
    </r>
    <r>
      <rPr>
        <b/>
        <sz val="11"/>
        <rFont val="Calibri"/>
        <family val="2"/>
        <scheme val="minor"/>
      </rPr>
      <t>LAND PURCHASED</t>
    </r>
    <r>
      <rPr>
        <sz val="11"/>
        <rFont val="Calibri"/>
        <family val="2"/>
        <scheme val="minor"/>
      </rPr>
      <t xml:space="preserve"> KHASRA NO 419</t>
    </r>
  </si>
  <si>
    <t>RKJ0410\0000467</t>
  </si>
  <si>
    <t>100000007</t>
  </si>
  <si>
    <t xml:space="preserve">AGRICULTURE LAND FOR HUSK STORAGE AT DEOLI VILLAGE </t>
  </si>
  <si>
    <t>RKJ0410\0000952</t>
  </si>
  <si>
    <t>100000008</t>
  </si>
  <si>
    <r>
      <t>ELECTRIC CONNECTION</t>
    </r>
    <r>
      <rPr>
        <sz val="11"/>
        <rFont val="Calibri"/>
        <family val="2"/>
        <scheme val="minor"/>
      </rPr>
      <t xml:space="preserve"> WORK AT DEVALI MANZI HUSK SITE.</t>
    </r>
  </si>
  <si>
    <t>RKB0410\0003232</t>
  </si>
  <si>
    <t>100000009</t>
  </si>
  <si>
    <r>
      <t xml:space="preserve">SHRI RAGHUNATH S/O SHRI RAM KARAN PART PAYMENT OF </t>
    </r>
    <r>
      <rPr>
        <b/>
        <sz val="11"/>
        <rFont val="Calibri"/>
        <family val="2"/>
        <scheme val="minor"/>
      </rPr>
      <t>LAND PURCHASE</t>
    </r>
  </si>
  <si>
    <t>AANWA, near deoli, Kota</t>
  </si>
  <si>
    <t>8 bigha 11 biswa ( 1.39 heactre)</t>
  </si>
  <si>
    <t>RDP0410\0000609</t>
  </si>
  <si>
    <t>100000010</t>
  </si>
  <si>
    <t>SHRI ROOP CHAND S/O SHRI RAM KARAN PAYMENT OF LAND PURCHASE</t>
  </si>
  <si>
    <t>100000011</t>
  </si>
  <si>
    <t>100000012</t>
  </si>
  <si>
    <t>SHRI RAM RAJ S/O SHRI GIRDHARI LAL PAYMENT OF LAND PURCHASE</t>
  </si>
  <si>
    <t>100000013</t>
  </si>
  <si>
    <t>SHRI NARESH S/O SHRI RAM KARAN PAYMENT OF LAND PURCHASE</t>
  </si>
  <si>
    <t>100000014</t>
  </si>
  <si>
    <t>SHRI GOVIND S/O SHRI RAJU PAYMENT OF LAND PURCHASE</t>
  </si>
  <si>
    <t>100000015</t>
  </si>
  <si>
    <t>SHRI SALEEM CHAUHAN S/O SHRI SHER MOHD. PAYMENT OF LAND PURCHASE</t>
  </si>
  <si>
    <t>100000016</t>
  </si>
  <si>
    <r>
      <t xml:space="preserve">AGRICULTUR LAND 8 BIGHA11 BISWA FOR HUS STORAGE NEAR AANWA VILLAGE DIST.KOTA-FOR </t>
    </r>
    <r>
      <rPr>
        <b/>
        <sz val="11"/>
        <rFont val="Calibri"/>
        <family val="2"/>
        <scheme val="minor"/>
      </rPr>
      <t>REGISTRY</t>
    </r>
  </si>
  <si>
    <t>100000017</t>
  </si>
  <si>
    <t>AGRICULTUR LAND 8 BIGHA11 BISWA FOR HUS STORAGE NEAR AANWA VILLAGE DIST.KOTA-CASH DEP.BEFOR</t>
  </si>
  <si>
    <t>100000018</t>
  </si>
  <si>
    <t>AGRICULTUR LAN 8 BIGHA11 BISWA FOR HUS STORAGE NEAR AANWA VILLAGE DIST.KOTA-CASH DEP.BEFOR</t>
  </si>
  <si>
    <t>100000019</t>
  </si>
  <si>
    <t xml:space="preserve">AGRICULTUR LAN 8 BIGHA11 BISWA FOR HUS STORAGE NEAR AANWA VILLAGE DIST.KOTA-MISC EXP </t>
  </si>
  <si>
    <t>100000020</t>
  </si>
  <si>
    <t xml:space="preserve">EXPS OF LAND FOR HUSK STORAGE </t>
  </si>
  <si>
    <t>100000021</t>
  </si>
  <si>
    <t xml:space="preserve">EXP. HUSK STORAGE WORK </t>
  </si>
  <si>
    <t>RKJ0411\0000555</t>
  </si>
  <si>
    <t>100000022</t>
  </si>
  <si>
    <r>
      <t>REGISTRATION</t>
    </r>
    <r>
      <rPr>
        <sz val="11"/>
        <rFont val="Calibri"/>
        <family val="2"/>
        <scheme val="minor"/>
      </rPr>
      <t xml:space="preserve"> OF AGRICULTURE TO COMM.USE OF LAND</t>
    </r>
    <r>
      <rPr>
        <b/>
        <sz val="11"/>
        <rFont val="Calibri"/>
        <family val="2"/>
        <scheme val="minor"/>
      </rPr>
      <t xml:space="preserve"> DEVALI DHIKOLI AWAN VILLAGE</t>
    </r>
    <r>
      <rPr>
        <sz val="11"/>
        <rFont val="Calibri"/>
        <family val="2"/>
        <scheme val="minor"/>
      </rPr>
      <t>,TAHSILDAR SANGOD,DIST.KOTA</t>
    </r>
  </si>
  <si>
    <t>RKJ0411\0000626</t>
  </si>
  <si>
    <t>100000023</t>
  </si>
  <si>
    <r>
      <t>CONVERSION</t>
    </r>
    <r>
      <rPr>
        <sz val="11"/>
        <rFont val="Calibri"/>
        <family val="2"/>
        <scheme val="minor"/>
      </rPr>
      <t xml:space="preserve"> WORK OF AGRICULTURE LAND OF DHIKOLI VILLAGE - HUST STORAGE SITE. </t>
    </r>
  </si>
  <si>
    <t>RKB0411\0003132</t>
  </si>
  <si>
    <t>100000024</t>
  </si>
  <si>
    <t>AMT paid to MR Rajendra Sharma LAND Puarchased  AT Village KHAJURI, Tahsil Sangod, KOTA SANGOD ROAD NEAR DEVLI MAJHI, KOTA 3.01 HEACTRE ON 26/12/11</t>
  </si>
  <si>
    <t>KHAJURI, near deoli,Sangod road Kota</t>
  </si>
  <si>
    <t>RKB0411\0003345</t>
  </si>
  <si>
    <t>100000025</t>
  </si>
  <si>
    <t>LAND 3 HECTARE AGRICULTURAL LAND OF MR RAJENDRA KUMAR S/O SHRI BHANWAR LAL NEAR DEVALI VILLAGE</t>
  </si>
  <si>
    <t>KHAJURI, near deoli Kota</t>
  </si>
  <si>
    <t>RKJ0411\0000880</t>
  </si>
  <si>
    <t>100000026</t>
  </si>
  <si>
    <r>
      <t>REGISTRATION</t>
    </r>
    <r>
      <rPr>
        <sz val="11"/>
        <rFont val="Calibri"/>
        <family val="2"/>
        <scheme val="minor"/>
      </rPr>
      <t xml:space="preserve"> OF AGRL.LAND NEAR KOTA IN THE NAME OF DSIL 3 HECTARE ON 19.01.12(REV.STAMPS)</t>
    </r>
  </si>
  <si>
    <t>100000027</t>
  </si>
  <si>
    <r>
      <t xml:space="preserve">EXP FOR  </t>
    </r>
    <r>
      <rPr>
        <b/>
        <sz val="11"/>
        <rFont val="Calibri"/>
        <family val="2"/>
        <scheme val="minor"/>
      </rPr>
      <t>LAND registration</t>
    </r>
  </si>
  <si>
    <t>100000028</t>
  </si>
  <si>
    <r>
      <t>REGISTRATION FEE</t>
    </r>
    <r>
      <rPr>
        <sz val="11"/>
        <rFont val="Calibri"/>
        <family val="2"/>
        <scheme val="minor"/>
      </rPr>
      <t xml:space="preserve"> DEPOSIT AT SUB TAHSIL KANWAS </t>
    </r>
  </si>
  <si>
    <t>RKJ0412\0000947</t>
  </si>
  <si>
    <t>100000029</t>
  </si>
  <si>
    <r>
      <t>LAND CONVERSION</t>
    </r>
    <r>
      <rPr>
        <sz val="11"/>
        <rFont val="Calibri"/>
        <family val="2"/>
        <scheme val="minor"/>
      </rPr>
      <t xml:space="preserve"> FOR COMMERCIAL USE CHARGES VILLAGE KHAJURI, KOTA  ( AREA 9882 SQM )</t>
    </r>
  </si>
  <si>
    <t xml:space="preserve"> PALHERA LAND 86150 sqm TRANSFER FROM Dourala U P</t>
  </si>
  <si>
    <t>TOTAL</t>
  </si>
  <si>
    <t>original cost</t>
  </si>
  <si>
    <t>LAND DEVLI MANJHI</t>
  </si>
  <si>
    <t>1.63 HECTOR</t>
  </si>
  <si>
    <t>AREA</t>
  </si>
  <si>
    <t>VALUE</t>
  </si>
  <si>
    <t>OTHER EXPS STAMP PAPER, ELECTRIC CONNECTION</t>
  </si>
  <si>
    <t>TOTAL VALUE</t>
  </si>
  <si>
    <t>LAND KHAZURI</t>
  </si>
  <si>
    <t>3.01 HECTOR</t>
  </si>
  <si>
    <t>OTHER EXPS STAMP PAPER, LAND CONVERSION , REGISTRATION</t>
  </si>
  <si>
    <t>LAND AANWA</t>
  </si>
  <si>
    <t>1.39 HECTOR</t>
  </si>
  <si>
    <t>OTHER EXPS STAMP PAPER, REGISTRATION, CONVERSION</t>
  </si>
  <si>
    <t>TOTAL OUTSIDE LAND</t>
  </si>
  <si>
    <t xml:space="preserve">Para 8_ </t>
  </si>
  <si>
    <t xml:space="preserve">The Government of Rajasthan executed a Lease Deed in favour of Delhi Cloth &amp; General Mills Company Ltd. (subsequently name changed to DCM Ltd.) on 20.1.1964 for industrial land, admeasuring 430.8 acres, situated at Village Ummedganj, Raipura, Kota etc. The High Court of Delhi vide order dated 16.4.1990 passed u/s 391 / 394 of the Companies Act, approved reorganization of business of DCM Ltd, according to which, land admeasuring 191.70 acres, out of the aforesaid land, vested in DCM Shriram Industries Ltd. </t>
  </si>
  <si>
    <t>Para 3 (a), (b), (c) and (d)</t>
  </si>
  <si>
    <t xml:space="preserve">Industrial land admeasuring 191.70 acres out of total land of 430.8 acres situated at Ummedganj, Rajpura &amp; Kansua, Raipura, Teh. Ladpura, Distt. Kota, Raj. </t>
  </si>
  <si>
    <t>hec</t>
  </si>
  <si>
    <t>acre</t>
  </si>
  <si>
    <t>sq.m</t>
  </si>
  <si>
    <t>Acre</t>
  </si>
  <si>
    <t>Hectare</t>
  </si>
  <si>
    <t>Sq.mtr.</t>
  </si>
  <si>
    <t>sq.ft.</t>
  </si>
  <si>
    <t>bigha</t>
  </si>
  <si>
    <t>Rate Adopted</t>
  </si>
  <si>
    <t>Total value</t>
  </si>
  <si>
    <t>Land Area
(Sq.mtr.)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</si>
</sst>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_(* #,##0_);_(* \(#,##0\);_(* &quot;-&quot;??_);_(@_)"/>
  </numFmts>
  <fonts count="14" x14ac:knownFonts="1">
    <font>
      <sz val="10"/>
      <name val="Arial"/>
    </font>
    <font>
      <sz val="11"/>
      <color theme="1"/>
      <name val="Calibri"/>
      <family val="2"/>
      <scheme val="minor"/>
    </font>
    <font>
      <b/>
      <sz val="11"/>
      <color theme="0"/>
      <name val="Calibri"/>
      <family val="2"/>
      <scheme val="minor"/>
    </font>
    <font>
      <sz val="11"/>
      <color theme="0"/>
      <name val="Calibri"/>
      <family val="2"/>
      <scheme val="minor"/>
    </font>
    <font>
      <sz val="11"/>
      <name val="Calibri"/>
      <family val="2"/>
      <scheme val="minor"/>
    </font>
    <font>
      <b/>
      <u/>
      <sz val="11"/>
      <name val="Calibri"/>
      <family val="2"/>
      <scheme val="minor"/>
    </font>
    <font>
      <b/>
      <sz val="11"/>
      <name val="Calibri"/>
      <family val="2"/>
      <scheme val="minor"/>
    </font>
    <font>
      <sz val="9"/>
      <name val="Calibri"/>
      <family val="2"/>
      <scheme val="minor"/>
    </font>
    <font>
      <sz val="10"/>
      <name val="Arial"/>
      <family val="2"/>
    </font>
    <font>
      <sz val="9"/>
      <color theme="0"/>
      <name val="Calibri"/>
      <family val="2"/>
      <scheme val="minor"/>
    </font>
    <font>
      <b/>
      <u/>
      <sz val="11"/>
      <color rgb="FFFF0000"/>
      <name val="Calibri"/>
      <family val="2"/>
      <scheme val="minor"/>
    </font>
    <font>
      <b/>
      <sz val="11"/>
      <color rgb="FFFF0000"/>
      <name val="Calibri"/>
      <family val="2"/>
      <scheme val="minor"/>
    </font>
    <font>
      <b/>
      <sz val="8"/>
      <color indexed="81"/>
      <name val="Tahoma"/>
      <family val="2"/>
    </font>
    <font>
      <sz val="8"/>
      <color indexed="81"/>
      <name val="Tahoma"/>
      <family val="2"/>
    </font>
  </fonts>
  <fills count="7">
    <fill>
      <patternFill patternType="none"/>
    </fill>
    <fill>
      <patternFill patternType="gray125"/>
    </fill>
    <fill>
      <patternFill patternType="solid">
        <fgColor rgb="FF00206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4" tint="0.79998168889431442"/>
        <bgColor indexed="64"/>
      </patternFill>
    </fill>
  </fills>
  <borders count="3">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164" fontId="8" fillId="0" borderId="0" applyFont="0" applyFill="0" applyBorder="0" applyAlignment="0" applyProtection="0"/>
  </cellStyleXfs>
  <cellXfs count="66">
    <xf numFmtId="0" fontId="0" fillId="0" borderId="0" xfId="0"/>
    <xf numFmtId="0" fontId="4"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justify" vertical="center" wrapText="1"/>
    </xf>
    <xf numFmtId="0" fontId="3" fillId="0" borderId="0" xfId="0" applyFont="1" applyAlignment="1">
      <alignment horizontal="center" vertical="center" wrapText="1"/>
    </xf>
    <xf numFmtId="0" fontId="3" fillId="2" borderId="1" xfId="0" applyFont="1" applyFill="1" applyBorder="1" applyAlignment="1">
      <alignment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4" fillId="0" borderId="0" xfId="0" applyFont="1" applyAlignment="1">
      <alignment horizontal="center" vertical="center" wrapText="1"/>
    </xf>
    <xf numFmtId="0" fontId="6" fillId="3" borderId="0" xfId="0" applyFont="1" applyFill="1" applyAlignment="1">
      <alignment vertical="center"/>
    </xf>
    <xf numFmtId="0" fontId="4" fillId="3" borderId="0" xfId="0" applyFont="1" applyFill="1" applyAlignment="1">
      <alignment vertical="center"/>
    </xf>
    <xf numFmtId="14" fontId="4" fillId="3" borderId="0" xfId="0" quotePrefix="1" applyNumberFormat="1" applyFont="1" applyFill="1" applyAlignment="1">
      <alignment vertical="center"/>
    </xf>
    <xf numFmtId="0" fontId="1" fillId="0" borderId="0" xfId="0" applyFont="1" applyAlignment="1">
      <alignment vertical="center"/>
    </xf>
    <xf numFmtId="0" fontId="1" fillId="0" borderId="0" xfId="0" applyFont="1" applyAlignment="1">
      <alignment horizontal="center" vertical="center"/>
    </xf>
    <xf numFmtId="0" fontId="6" fillId="3" borderId="0" xfId="0" applyFont="1" applyFill="1" applyAlignment="1">
      <alignment horizontal="justify" vertical="center" wrapText="1"/>
    </xf>
    <xf numFmtId="0" fontId="4" fillId="3" borderId="0" xfId="0" applyFont="1" applyFill="1" applyAlignment="1">
      <alignment horizontal="center" vertical="center" wrapText="1"/>
    </xf>
    <xf numFmtId="14" fontId="4" fillId="0" borderId="0" xfId="0" applyNumberFormat="1" applyFont="1" applyAlignment="1">
      <alignment vertical="center"/>
    </xf>
    <xf numFmtId="0" fontId="4" fillId="4" borderId="0" xfId="0" applyFont="1" applyFill="1" applyAlignment="1">
      <alignment vertical="center"/>
    </xf>
    <xf numFmtId="14" fontId="4" fillId="4" borderId="0" xfId="0" applyNumberFormat="1" applyFont="1" applyFill="1" applyAlignment="1">
      <alignment vertical="center"/>
    </xf>
    <xf numFmtId="0" fontId="4" fillId="4" borderId="0" xfId="0" applyFont="1" applyFill="1" applyAlignment="1">
      <alignment horizontal="justify" vertical="center" wrapText="1"/>
    </xf>
    <xf numFmtId="0" fontId="4" fillId="4" borderId="0" xfId="0" applyFont="1" applyFill="1" applyAlignment="1">
      <alignment horizontal="center" vertical="center" wrapText="1"/>
    </xf>
    <xf numFmtId="1" fontId="4" fillId="4" borderId="0" xfId="0" applyNumberFormat="1" applyFont="1" applyFill="1" applyAlignment="1">
      <alignment vertical="center"/>
    </xf>
    <xf numFmtId="0" fontId="6" fillId="4" borderId="0" xfId="0" applyFont="1" applyFill="1" applyAlignment="1">
      <alignment horizontal="justify" vertical="center" wrapText="1"/>
    </xf>
    <xf numFmtId="0" fontId="4" fillId="4" borderId="1" xfId="0" applyFont="1" applyFill="1" applyBorder="1" applyAlignment="1">
      <alignment vertical="center"/>
    </xf>
    <xf numFmtId="0" fontId="4" fillId="5" borderId="0" xfId="0" applyFont="1" applyFill="1" applyAlignment="1">
      <alignment vertical="center"/>
    </xf>
    <xf numFmtId="14" fontId="4" fillId="5" borderId="0" xfId="0" applyNumberFormat="1" applyFont="1" applyFill="1" applyAlignment="1">
      <alignment vertical="center"/>
    </xf>
    <xf numFmtId="0" fontId="4" fillId="5" borderId="0" xfId="0" applyFont="1" applyFill="1" applyAlignment="1">
      <alignment horizontal="justify" vertical="center" wrapText="1"/>
    </xf>
    <xf numFmtId="0" fontId="4" fillId="5" borderId="0" xfId="0" applyFont="1" applyFill="1" applyAlignment="1">
      <alignment horizontal="center" vertical="center" wrapText="1"/>
    </xf>
    <xf numFmtId="2" fontId="4" fillId="5" borderId="0" xfId="0" applyNumberFormat="1" applyFont="1" applyFill="1" applyAlignment="1">
      <alignment vertical="center"/>
    </xf>
    <xf numFmtId="0" fontId="6" fillId="5" borderId="0" xfId="0" applyFont="1" applyFill="1" applyAlignment="1">
      <alignment horizontal="justify" vertical="center" wrapText="1"/>
    </xf>
    <xf numFmtId="0" fontId="4" fillId="5" borderId="1" xfId="0" applyFont="1" applyFill="1" applyBorder="1" applyAlignment="1">
      <alignment vertical="center"/>
    </xf>
    <xf numFmtId="0" fontId="4" fillId="6" borderId="0" xfId="0" applyFont="1" applyFill="1" applyAlignment="1">
      <alignment vertical="center"/>
    </xf>
    <xf numFmtId="14" fontId="4" fillId="6" borderId="0" xfId="0" applyNumberFormat="1" applyFont="1" applyFill="1" applyAlignment="1">
      <alignment vertical="center"/>
    </xf>
    <xf numFmtId="0" fontId="4" fillId="6" borderId="0" xfId="0" applyFont="1" applyFill="1" applyAlignment="1">
      <alignment horizontal="center" vertical="center"/>
    </xf>
    <xf numFmtId="0" fontId="4" fillId="6" borderId="0" xfId="0" applyFont="1" applyFill="1" applyAlignment="1">
      <alignment horizontal="justify" vertical="center" wrapText="1"/>
    </xf>
    <xf numFmtId="0" fontId="4" fillId="6" borderId="0" xfId="0" applyFont="1" applyFill="1" applyAlignment="1">
      <alignment horizontal="center" vertical="center" wrapText="1"/>
    </xf>
    <xf numFmtId="0" fontId="6" fillId="6" borderId="0" xfId="0" applyFont="1" applyFill="1" applyAlignment="1">
      <alignment horizontal="justify" vertical="center" wrapText="1"/>
    </xf>
    <xf numFmtId="17" fontId="4" fillId="6" borderId="0" xfId="0" applyNumberFormat="1" applyFont="1" applyFill="1" applyAlignment="1">
      <alignment vertical="center"/>
    </xf>
    <xf numFmtId="0" fontId="6" fillId="6" borderId="0" xfId="0" applyFont="1" applyFill="1" applyAlignment="1">
      <alignment horizontal="left" vertical="center" wrapText="1"/>
    </xf>
    <xf numFmtId="0" fontId="4" fillId="6" borderId="1" xfId="0" applyFont="1" applyFill="1" applyBorder="1" applyAlignment="1">
      <alignment vertical="center"/>
    </xf>
    <xf numFmtId="0" fontId="7" fillId="0" borderId="0" xfId="0" applyFont="1" applyAlignment="1">
      <alignment vertical="center" wrapText="1"/>
    </xf>
    <xf numFmtId="14" fontId="7" fillId="0" borderId="0" xfId="0" applyNumberFormat="1" applyFont="1" applyAlignment="1">
      <alignment horizontal="center" vertical="center" wrapText="1"/>
    </xf>
    <xf numFmtId="0" fontId="7" fillId="0" borderId="0" xfId="0" applyFont="1" applyAlignment="1">
      <alignment horizontal="left" vertical="center" wrapText="1"/>
    </xf>
    <xf numFmtId="2" fontId="7" fillId="0" borderId="0" xfId="0" applyNumberFormat="1" applyFont="1" applyAlignment="1">
      <alignment vertical="center" wrapText="1"/>
    </xf>
    <xf numFmtId="0" fontId="7" fillId="0" borderId="0" xfId="0" applyFont="1" applyAlignment="1">
      <alignment vertical="center"/>
    </xf>
    <xf numFmtId="0" fontId="3" fillId="2" borderId="2" xfId="0" applyFont="1" applyFill="1" applyBorder="1" applyAlignment="1">
      <alignment vertical="center"/>
    </xf>
    <xf numFmtId="0" fontId="3" fillId="2" borderId="2" xfId="0" applyFont="1" applyFill="1" applyBorder="1" applyAlignment="1">
      <alignment horizontal="center" vertical="center"/>
    </xf>
    <xf numFmtId="165" fontId="9" fillId="2" borderId="2" xfId="1" applyNumberFormat="1" applyFont="1" applyFill="1" applyBorder="1" applyAlignment="1">
      <alignment vertical="center"/>
    </xf>
    <xf numFmtId="0" fontId="3" fillId="2" borderId="2" xfId="0" applyFont="1" applyFill="1" applyBorder="1" applyAlignment="1">
      <alignment horizontal="justify" vertical="center" wrapText="1"/>
    </xf>
    <xf numFmtId="0" fontId="3" fillId="2" borderId="2" xfId="0" applyFont="1" applyFill="1" applyBorder="1" applyAlignment="1">
      <alignment horizontal="center" vertical="center" wrapText="1"/>
    </xf>
    <xf numFmtId="1" fontId="4" fillId="0" borderId="0" xfId="0" applyNumberFormat="1" applyFont="1" applyAlignment="1">
      <alignment vertical="center"/>
    </xf>
    <xf numFmtId="0" fontId="5" fillId="0" borderId="0" xfId="0" applyFont="1" applyAlignment="1">
      <alignment vertical="center"/>
    </xf>
    <xf numFmtId="2" fontId="4" fillId="0" borderId="0" xfId="0" applyNumberFormat="1" applyFont="1" applyAlignment="1">
      <alignment horizontal="right" vertical="center" wrapText="1"/>
    </xf>
    <xf numFmtId="2" fontId="4" fillId="0" borderId="1" xfId="0" applyNumberFormat="1" applyFont="1" applyBorder="1" applyAlignment="1">
      <alignment vertical="center"/>
    </xf>
    <xf numFmtId="2" fontId="4" fillId="0" borderId="0" xfId="0" applyNumberFormat="1" applyFont="1" applyAlignment="1">
      <alignment vertical="center"/>
    </xf>
    <xf numFmtId="0" fontId="10" fillId="0" borderId="0" xfId="0" applyFont="1" applyAlignment="1">
      <alignment vertical="center"/>
    </xf>
    <xf numFmtId="0" fontId="11" fillId="0" borderId="0" xfId="0" applyFont="1" applyAlignment="1">
      <alignment vertical="center"/>
    </xf>
    <xf numFmtId="0" fontId="6" fillId="0" borderId="0" xfId="0" applyFont="1" applyAlignment="1">
      <alignment vertical="center"/>
    </xf>
    <xf numFmtId="0" fontId="5" fillId="0" borderId="0" xfId="0" applyFont="1" applyAlignment="1">
      <alignment horizontal="left" vertical="center"/>
    </xf>
    <xf numFmtId="0" fontId="4" fillId="4" borderId="0" xfId="0" applyFont="1" applyFill="1" applyAlignment="1">
      <alignment horizontal="center" vertical="center" wrapText="1"/>
    </xf>
    <xf numFmtId="0" fontId="4" fillId="5" borderId="0" xfId="0" applyFont="1" applyFill="1" applyAlignment="1">
      <alignment horizontal="center" vertical="center" wrapText="1"/>
    </xf>
    <xf numFmtId="0" fontId="6" fillId="6" borderId="0" xfId="0" applyFont="1" applyFill="1" applyAlignment="1">
      <alignment horizontal="center" vertical="center" wrapText="1"/>
    </xf>
    <xf numFmtId="0" fontId="8" fillId="0" borderId="0" xfId="0" applyFont="1"/>
    <xf numFmtId="0" fontId="8" fillId="0" borderId="0" xfId="0" applyFont="1" applyAlignment="1">
      <alignment wrapText="1"/>
    </xf>
  </cellXfs>
  <cellStyles count="2">
    <cellStyle name="Comma" xfId="1" builtinId="3"/>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ofile%20Data\Desktop\May%202023\PPE%20STATEMENT%20MAY%202023%20FY%2023%2024%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 CODE"/>
      <sheetName val="FA eps"/>
      <sheetName val="IND AS ast adjd with eps"/>
      <sheetName val="xxconsolidate ast adjd"/>
      <sheetName val="xxoriginal cost"/>
      <sheetName val="xxrevaluation"/>
      <sheetName val="Asset GL's"/>
      <sheetName val="EPS"/>
      <sheetName val="MAIN EPS"/>
      <sheetName val="DELETION  22 (2)"/>
      <sheetName val="OPG 2022 23"/>
      <sheetName val="EPS SEP21"/>
      <sheetName val="may chart"/>
      <sheetName val="Dep allocation apr 23"/>
      <sheetName val="PPE main23"/>
      <sheetName val="PPE intangible23"/>
      <sheetName val="consolidate ast adjd23"/>
      <sheetName val="original cost23"/>
      <sheetName val="revaluation23"/>
      <sheetName val="GL LIST"/>
      <sheetName val="input"/>
      <sheetName val="MIS"/>
      <sheetName val="MAIN"/>
      <sheetName val="ITX"/>
      <sheetName val="ADDITION 23"/>
      <sheetName val="DELETION  23"/>
      <sheetName val="note"/>
      <sheetName val="TRFR TO HO"/>
      <sheetName val="PLANT"/>
      <sheetName val="CUM DEP 310316"/>
      <sheetName val="BLDG"/>
      <sheetName val="SRVR &amp; INTNGBL"/>
      <sheetName val="PC"/>
      <sheetName val="OTH AST"/>
      <sheetName val="VEHICLE"/>
      <sheetName val="LAND"/>
      <sheetName val="tuf"/>
      <sheetName val="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107"/>
  <sheetViews>
    <sheetView zoomScaleNormal="100" workbookViewId="0">
      <pane xSplit="9" ySplit="4" topLeftCell="J5" activePane="bottomRight" state="frozen"/>
      <selection activeCell="G31" sqref="G31"/>
      <selection pane="topRight" activeCell="G31" sqref="G31"/>
      <selection pane="bottomLeft" activeCell="G31" sqref="G31"/>
      <selection pane="bottomRight" activeCell="K6" sqref="K6"/>
    </sheetView>
  </sheetViews>
  <sheetFormatPr defaultColWidth="9.140625" defaultRowHeight="15" x14ac:dyDescent="0.2"/>
  <cols>
    <col min="1" max="1" width="9.140625" style="1"/>
    <col min="2" max="2" width="15.7109375" style="1" customWidth="1"/>
    <col min="3" max="3" width="11.42578125" style="1" bestFit="1" customWidth="1"/>
    <col min="4" max="4" width="9.85546875" style="1" customWidth="1"/>
    <col min="5" max="5" width="7.7109375" style="2" customWidth="1"/>
    <col min="6" max="6" width="14.140625" style="1" bestFit="1" customWidth="1"/>
    <col min="7" max="7" width="3.5703125" style="1" customWidth="1"/>
    <col min="8" max="8" width="11.42578125" style="1" bestFit="1" customWidth="1"/>
    <col min="9" max="9" width="10.42578125" style="1" customWidth="1"/>
    <col min="10" max="10" width="60" style="3" customWidth="1"/>
    <col min="11" max="12" width="19.42578125" style="10" customWidth="1"/>
    <col min="13" max="14" width="9.140625" style="1" customWidth="1"/>
    <col min="15" max="16384" width="9.140625" style="1"/>
  </cols>
  <sheetData>
    <row r="1" spans="1:13" ht="30" x14ac:dyDescent="0.2">
      <c r="B1" s="1" t="s">
        <v>0</v>
      </c>
      <c r="K1" s="4" t="s">
        <v>1</v>
      </c>
      <c r="L1" s="4" t="s">
        <v>2</v>
      </c>
    </row>
    <row r="2" spans="1:13" ht="30" x14ac:dyDescent="0.2">
      <c r="B2" s="60" t="s">
        <v>3</v>
      </c>
      <c r="C2" s="60"/>
      <c r="D2" s="60"/>
      <c r="E2" s="60"/>
      <c r="F2" s="60"/>
      <c r="G2" s="60"/>
      <c r="H2" s="60"/>
      <c r="I2" s="60"/>
      <c r="J2" s="60"/>
      <c r="K2" s="4" t="s">
        <v>4</v>
      </c>
      <c r="L2" s="4" t="s">
        <v>5</v>
      </c>
    </row>
    <row r="4" spans="1:13" ht="45" x14ac:dyDescent="0.2">
      <c r="A4" s="5" t="s">
        <v>6</v>
      </c>
      <c r="B4" s="6" t="s">
        <v>7</v>
      </c>
      <c r="C4" s="6" t="s">
        <v>8</v>
      </c>
      <c r="D4" s="7" t="s">
        <v>9</v>
      </c>
      <c r="E4" s="7" t="s">
        <v>10</v>
      </c>
      <c r="F4" s="7" t="s">
        <v>11</v>
      </c>
      <c r="G4" s="6" t="s">
        <v>12</v>
      </c>
      <c r="H4" s="6" t="s">
        <v>13</v>
      </c>
      <c r="I4" s="6" t="s">
        <v>14</v>
      </c>
      <c r="J4" s="7" t="s">
        <v>15</v>
      </c>
      <c r="K4" s="7" t="s">
        <v>16</v>
      </c>
      <c r="L4" s="7" t="s">
        <v>17</v>
      </c>
      <c r="M4" s="8" t="s">
        <v>18</v>
      </c>
    </row>
    <row r="5" spans="1:13" x14ac:dyDescent="0.2">
      <c r="B5" s="9"/>
      <c r="C5" s="9"/>
      <c r="D5" s="9"/>
      <c r="E5" s="9"/>
      <c r="F5" s="9"/>
      <c r="G5" s="9"/>
      <c r="H5" s="9"/>
      <c r="I5" s="9"/>
      <c r="J5" s="8"/>
      <c r="K5" s="8"/>
    </row>
    <row r="6" spans="1:13" s="12" customFormat="1" ht="30" x14ac:dyDescent="0.2">
      <c r="A6" s="11" t="s">
        <v>19</v>
      </c>
      <c r="C6" s="13" t="s">
        <v>20</v>
      </c>
      <c r="D6" s="14" t="s">
        <v>21</v>
      </c>
      <c r="E6" s="15" t="s">
        <v>22</v>
      </c>
      <c r="F6" s="12">
        <v>57510</v>
      </c>
      <c r="H6" s="12">
        <v>29779990</v>
      </c>
      <c r="I6" s="12">
        <v>16662500</v>
      </c>
      <c r="J6" s="16" t="s">
        <v>23</v>
      </c>
      <c r="K6" s="17" t="s">
        <v>24</v>
      </c>
      <c r="L6" s="17" t="s">
        <v>25</v>
      </c>
    </row>
    <row r="7" spans="1:13" x14ac:dyDescent="0.2">
      <c r="C7" s="18"/>
    </row>
    <row r="8" spans="1:13" s="19" customFormat="1" ht="30" x14ac:dyDescent="0.2">
      <c r="A8" s="19" t="s">
        <v>26</v>
      </c>
      <c r="B8" s="19" t="s">
        <v>27</v>
      </c>
      <c r="C8" s="20">
        <v>40437</v>
      </c>
      <c r="D8" s="14" t="s">
        <v>28</v>
      </c>
      <c r="E8" s="15" t="s">
        <v>29</v>
      </c>
      <c r="F8" s="19">
        <v>765000</v>
      </c>
      <c r="G8" s="19" t="s">
        <v>30</v>
      </c>
      <c r="J8" s="21" t="s">
        <v>31</v>
      </c>
      <c r="K8" s="22" t="s">
        <v>32</v>
      </c>
      <c r="L8" s="61" t="s">
        <v>33</v>
      </c>
    </row>
    <row r="9" spans="1:13" s="19" customFormat="1" ht="30" x14ac:dyDescent="0.2">
      <c r="A9" s="19" t="s">
        <v>26</v>
      </c>
      <c r="B9" s="19" t="s">
        <v>27</v>
      </c>
      <c r="C9" s="20">
        <v>40437</v>
      </c>
      <c r="D9" s="14" t="s">
        <v>34</v>
      </c>
      <c r="E9" s="15" t="s">
        <v>29</v>
      </c>
      <c r="F9" s="19">
        <v>765000</v>
      </c>
      <c r="G9" s="19" t="s">
        <v>30</v>
      </c>
      <c r="J9" s="21" t="s">
        <v>35</v>
      </c>
      <c r="K9" s="22" t="s">
        <v>32</v>
      </c>
      <c r="L9" s="61"/>
      <c r="M9" s="23">
        <f>+SUM(F8:F13)/11.1</f>
        <v>296115.7657657658</v>
      </c>
    </row>
    <row r="10" spans="1:13" s="19" customFormat="1" ht="30" x14ac:dyDescent="0.2">
      <c r="A10" s="19" t="s">
        <v>26</v>
      </c>
      <c r="B10" s="19" t="s">
        <v>27</v>
      </c>
      <c r="C10" s="20">
        <v>40437</v>
      </c>
      <c r="D10" s="14" t="s">
        <v>36</v>
      </c>
      <c r="E10" s="15" t="s">
        <v>29</v>
      </c>
      <c r="F10" s="19">
        <v>510000</v>
      </c>
      <c r="G10" s="19" t="s">
        <v>30</v>
      </c>
      <c r="J10" s="21" t="s">
        <v>37</v>
      </c>
      <c r="K10" s="22" t="s">
        <v>32</v>
      </c>
      <c r="L10" s="61"/>
    </row>
    <row r="11" spans="1:13" s="19" customFormat="1" ht="30" x14ac:dyDescent="0.2">
      <c r="A11" s="19" t="s">
        <v>26</v>
      </c>
      <c r="B11" s="19" t="s">
        <v>27</v>
      </c>
      <c r="C11" s="20">
        <v>40437</v>
      </c>
      <c r="D11" s="14" t="s">
        <v>38</v>
      </c>
      <c r="E11" s="15" t="s">
        <v>29</v>
      </c>
      <c r="F11" s="19">
        <v>510000</v>
      </c>
      <c r="G11" s="19" t="s">
        <v>30</v>
      </c>
      <c r="J11" s="21" t="s">
        <v>39</v>
      </c>
      <c r="K11" s="22" t="s">
        <v>32</v>
      </c>
      <c r="L11" s="61"/>
    </row>
    <row r="12" spans="1:13" s="19" customFormat="1" ht="30" x14ac:dyDescent="0.2">
      <c r="A12" s="19" t="s">
        <v>26</v>
      </c>
      <c r="B12" s="19" t="s">
        <v>27</v>
      </c>
      <c r="C12" s="20">
        <v>40437</v>
      </c>
      <c r="D12" s="14" t="s">
        <v>40</v>
      </c>
      <c r="E12" s="15" t="s">
        <v>29</v>
      </c>
      <c r="F12" s="19">
        <v>510000</v>
      </c>
      <c r="G12" s="19" t="s">
        <v>30</v>
      </c>
      <c r="J12" s="21" t="s">
        <v>41</v>
      </c>
      <c r="K12" s="22" t="s">
        <v>32</v>
      </c>
      <c r="L12" s="61"/>
    </row>
    <row r="13" spans="1:13" s="19" customFormat="1" ht="30" x14ac:dyDescent="0.2">
      <c r="A13" s="19" t="s">
        <v>26</v>
      </c>
      <c r="B13" s="19" t="s">
        <v>42</v>
      </c>
      <c r="C13" s="20">
        <v>40451</v>
      </c>
      <c r="D13" s="14" t="s">
        <v>43</v>
      </c>
      <c r="E13" s="15" t="s">
        <v>29</v>
      </c>
      <c r="F13" s="19">
        <v>226885</v>
      </c>
      <c r="G13" s="19" t="s">
        <v>30</v>
      </c>
      <c r="J13" s="21" t="s">
        <v>44</v>
      </c>
      <c r="K13" s="22" t="s">
        <v>32</v>
      </c>
      <c r="L13" s="61"/>
    </row>
    <row r="14" spans="1:13" s="19" customFormat="1" ht="30" x14ac:dyDescent="0.2">
      <c r="A14" s="19" t="s">
        <v>26</v>
      </c>
      <c r="B14" s="19" t="s">
        <v>45</v>
      </c>
      <c r="C14" s="20">
        <v>40620</v>
      </c>
      <c r="D14" s="14" t="s">
        <v>46</v>
      </c>
      <c r="E14" s="15" t="s">
        <v>29</v>
      </c>
      <c r="F14" s="19">
        <v>750</v>
      </c>
      <c r="G14" s="19" t="s">
        <v>30</v>
      </c>
      <c r="J14" s="24" t="s">
        <v>47</v>
      </c>
      <c r="K14" s="22" t="s">
        <v>32</v>
      </c>
      <c r="L14" s="61"/>
    </row>
    <row r="15" spans="1:13" s="19" customFormat="1" x14ac:dyDescent="0.2">
      <c r="C15" s="20"/>
      <c r="D15" s="14"/>
      <c r="E15" s="15" t="s">
        <v>29</v>
      </c>
      <c r="F15" s="25">
        <f>SUM(F8:F14)</f>
        <v>3287635</v>
      </c>
      <c r="J15" s="21"/>
      <c r="K15" s="22"/>
      <c r="L15" s="22"/>
    </row>
    <row r="16" spans="1:13" x14ac:dyDescent="0.2">
      <c r="C16" s="18"/>
      <c r="D16" s="14"/>
      <c r="E16" s="15" t="s">
        <v>29</v>
      </c>
    </row>
    <row r="17" spans="1:14" s="26" customFormat="1" ht="30" x14ac:dyDescent="0.2">
      <c r="A17" s="26" t="s">
        <v>26</v>
      </c>
      <c r="B17" s="26" t="s">
        <v>48</v>
      </c>
      <c r="C17" s="27">
        <v>40577</v>
      </c>
      <c r="D17" s="14" t="s">
        <v>49</v>
      </c>
      <c r="E17" s="15" t="s">
        <v>29</v>
      </c>
      <c r="F17" s="26">
        <v>49000</v>
      </c>
      <c r="G17" s="26" t="s">
        <v>30</v>
      </c>
      <c r="J17" s="28" t="s">
        <v>50</v>
      </c>
      <c r="K17" s="29" t="s">
        <v>51</v>
      </c>
      <c r="L17" s="62" t="s">
        <v>52</v>
      </c>
    </row>
    <row r="18" spans="1:14" s="26" customFormat="1" ht="30" x14ac:dyDescent="0.2">
      <c r="A18" s="26" t="s">
        <v>26</v>
      </c>
      <c r="B18" s="26" t="s">
        <v>53</v>
      </c>
      <c r="C18" s="27">
        <v>40617</v>
      </c>
      <c r="D18" s="14" t="s">
        <v>54</v>
      </c>
      <c r="E18" s="15" t="s">
        <v>29</v>
      </c>
      <c r="F18" s="26">
        <v>933930</v>
      </c>
      <c r="G18" s="26" t="s">
        <v>30</v>
      </c>
      <c r="J18" s="28" t="s">
        <v>55</v>
      </c>
      <c r="K18" s="29" t="s">
        <v>51</v>
      </c>
      <c r="L18" s="62"/>
    </row>
    <row r="19" spans="1:14" s="26" customFormat="1" ht="30" x14ac:dyDescent="0.2">
      <c r="A19" s="26" t="s">
        <v>26</v>
      </c>
      <c r="B19" s="26" t="s">
        <v>53</v>
      </c>
      <c r="C19" s="27">
        <v>40617</v>
      </c>
      <c r="D19" s="14" t="s">
        <v>56</v>
      </c>
      <c r="E19" s="15" t="s">
        <v>29</v>
      </c>
      <c r="F19" s="26">
        <v>262114</v>
      </c>
      <c r="G19" s="26" t="s">
        <v>30</v>
      </c>
      <c r="J19" s="28" t="s">
        <v>55</v>
      </c>
      <c r="K19" s="29" t="s">
        <v>51</v>
      </c>
      <c r="L19" s="62"/>
    </row>
    <row r="20" spans="1:14" s="26" customFormat="1" ht="30" x14ac:dyDescent="0.2">
      <c r="A20" s="26" t="s">
        <v>26</v>
      </c>
      <c r="B20" s="26" t="s">
        <v>53</v>
      </c>
      <c r="C20" s="27">
        <v>40617</v>
      </c>
      <c r="D20" s="14" t="s">
        <v>57</v>
      </c>
      <c r="E20" s="15" t="s">
        <v>29</v>
      </c>
      <c r="F20" s="26">
        <v>262114</v>
      </c>
      <c r="G20" s="26" t="s">
        <v>30</v>
      </c>
      <c r="J20" s="28" t="s">
        <v>58</v>
      </c>
      <c r="K20" s="29" t="s">
        <v>51</v>
      </c>
      <c r="L20" s="62"/>
    </row>
    <row r="21" spans="1:14" s="26" customFormat="1" ht="30" x14ac:dyDescent="0.2">
      <c r="A21" s="26" t="s">
        <v>26</v>
      </c>
      <c r="B21" s="26" t="s">
        <v>53</v>
      </c>
      <c r="C21" s="27">
        <v>40617</v>
      </c>
      <c r="D21" s="14" t="s">
        <v>59</v>
      </c>
      <c r="E21" s="15" t="s">
        <v>29</v>
      </c>
      <c r="F21" s="26">
        <v>262114</v>
      </c>
      <c r="G21" s="26" t="s">
        <v>30</v>
      </c>
      <c r="J21" s="28" t="s">
        <v>60</v>
      </c>
      <c r="K21" s="29" t="s">
        <v>51</v>
      </c>
      <c r="L21" s="62"/>
    </row>
    <row r="22" spans="1:14" s="26" customFormat="1" ht="30" x14ac:dyDescent="0.2">
      <c r="A22" s="26" t="s">
        <v>26</v>
      </c>
      <c r="B22" s="26" t="s">
        <v>53</v>
      </c>
      <c r="C22" s="27">
        <v>40617</v>
      </c>
      <c r="D22" s="14" t="s">
        <v>61</v>
      </c>
      <c r="E22" s="15" t="s">
        <v>29</v>
      </c>
      <c r="F22" s="26">
        <v>262114</v>
      </c>
      <c r="G22" s="26" t="s">
        <v>30</v>
      </c>
      <c r="J22" s="28" t="s">
        <v>62</v>
      </c>
      <c r="K22" s="29" t="s">
        <v>51</v>
      </c>
      <c r="L22" s="62"/>
    </row>
    <row r="23" spans="1:14" s="26" customFormat="1" ht="30" x14ac:dyDescent="0.2">
      <c r="A23" s="26" t="s">
        <v>26</v>
      </c>
      <c r="B23" s="26" t="s">
        <v>53</v>
      </c>
      <c r="C23" s="27">
        <v>40617</v>
      </c>
      <c r="D23" s="14" t="s">
        <v>63</v>
      </c>
      <c r="E23" s="15" t="s">
        <v>29</v>
      </c>
      <c r="F23" s="26">
        <v>262114</v>
      </c>
      <c r="G23" s="26" t="s">
        <v>30</v>
      </c>
      <c r="J23" s="28" t="s">
        <v>64</v>
      </c>
      <c r="K23" s="29" t="s">
        <v>51</v>
      </c>
      <c r="L23" s="62"/>
    </row>
    <row r="24" spans="1:14" s="26" customFormat="1" ht="30" x14ac:dyDescent="0.2">
      <c r="A24" s="26" t="s">
        <v>26</v>
      </c>
      <c r="B24" s="26" t="s">
        <v>45</v>
      </c>
      <c r="C24" s="27">
        <v>40620</v>
      </c>
      <c r="D24" s="14" t="s">
        <v>65</v>
      </c>
      <c r="E24" s="15" t="s">
        <v>29</v>
      </c>
      <c r="F24" s="26">
        <v>55000</v>
      </c>
      <c r="G24" s="26" t="s">
        <v>30</v>
      </c>
      <c r="J24" s="28" t="s">
        <v>66</v>
      </c>
      <c r="K24" s="29" t="s">
        <v>51</v>
      </c>
      <c r="L24" s="62"/>
      <c r="M24" s="26">
        <v>264000</v>
      </c>
      <c r="N24" s="26">
        <f>SUM(F17:F23)</f>
        <v>2293500</v>
      </c>
    </row>
    <row r="25" spans="1:14" s="26" customFormat="1" ht="30" x14ac:dyDescent="0.2">
      <c r="A25" s="26" t="s">
        <v>26</v>
      </c>
      <c r="B25" s="26" t="s">
        <v>45</v>
      </c>
      <c r="C25" s="27">
        <v>40620</v>
      </c>
      <c r="D25" s="14" t="s">
        <v>67</v>
      </c>
      <c r="E25" s="15" t="s">
        <v>29</v>
      </c>
      <c r="F25" s="26">
        <v>58855</v>
      </c>
      <c r="G25" s="26" t="s">
        <v>30</v>
      </c>
      <c r="J25" s="28" t="s">
        <v>68</v>
      </c>
      <c r="K25" s="29" t="s">
        <v>51</v>
      </c>
      <c r="L25" s="62"/>
      <c r="N25" s="30"/>
    </row>
    <row r="26" spans="1:14" s="26" customFormat="1" ht="30" x14ac:dyDescent="0.2">
      <c r="A26" s="26" t="s">
        <v>26</v>
      </c>
      <c r="B26" s="26" t="s">
        <v>45</v>
      </c>
      <c r="C26" s="27">
        <v>40620</v>
      </c>
      <c r="D26" s="14" t="s">
        <v>69</v>
      </c>
      <c r="E26" s="15" t="s">
        <v>29</v>
      </c>
      <c r="F26" s="26">
        <v>55490</v>
      </c>
      <c r="G26" s="26" t="s">
        <v>30</v>
      </c>
      <c r="J26" s="28" t="s">
        <v>70</v>
      </c>
      <c r="K26" s="29" t="s">
        <v>51</v>
      </c>
      <c r="L26" s="62"/>
    </row>
    <row r="27" spans="1:14" s="26" customFormat="1" ht="30" x14ac:dyDescent="0.2">
      <c r="A27" s="26" t="s">
        <v>26</v>
      </c>
      <c r="B27" s="26" t="s">
        <v>45</v>
      </c>
      <c r="C27" s="27">
        <v>40620</v>
      </c>
      <c r="D27" s="14" t="s">
        <v>71</v>
      </c>
      <c r="E27" s="15" t="s">
        <v>29</v>
      </c>
      <c r="F27" s="26">
        <v>36500</v>
      </c>
      <c r="G27" s="26" t="s">
        <v>30</v>
      </c>
      <c r="J27" s="28" t="s">
        <v>72</v>
      </c>
      <c r="K27" s="29" t="s">
        <v>51</v>
      </c>
      <c r="L27" s="62"/>
    </row>
    <row r="28" spans="1:14" s="26" customFormat="1" ht="30" x14ac:dyDescent="0.2">
      <c r="A28" s="26" t="s">
        <v>26</v>
      </c>
      <c r="B28" s="26" t="s">
        <v>45</v>
      </c>
      <c r="C28" s="27">
        <v>40620</v>
      </c>
      <c r="D28" s="14" t="s">
        <v>73</v>
      </c>
      <c r="E28" s="15" t="s">
        <v>29</v>
      </c>
      <c r="F28" s="26">
        <v>1050</v>
      </c>
      <c r="G28" s="26" t="s">
        <v>30</v>
      </c>
      <c r="J28" s="28" t="s">
        <v>74</v>
      </c>
      <c r="K28" s="29" t="s">
        <v>51</v>
      </c>
      <c r="L28" s="62"/>
    </row>
    <row r="29" spans="1:14" s="26" customFormat="1" ht="30" x14ac:dyDescent="0.2">
      <c r="A29" s="26" t="s">
        <v>26</v>
      </c>
      <c r="B29" s="26" t="s">
        <v>45</v>
      </c>
      <c r="C29" s="27">
        <v>40620</v>
      </c>
      <c r="D29" s="14" t="s">
        <v>75</v>
      </c>
      <c r="E29" s="15" t="s">
        <v>29</v>
      </c>
      <c r="F29" s="26">
        <v>1200</v>
      </c>
      <c r="G29" s="26" t="s">
        <v>30</v>
      </c>
      <c r="J29" s="28" t="s">
        <v>76</v>
      </c>
      <c r="K29" s="29" t="s">
        <v>51</v>
      </c>
      <c r="L29" s="62"/>
    </row>
    <row r="30" spans="1:14" s="26" customFormat="1" x14ac:dyDescent="0.2">
      <c r="D30" s="14"/>
      <c r="E30" s="15" t="s">
        <v>29</v>
      </c>
      <c r="J30" s="28"/>
      <c r="K30" s="29"/>
      <c r="L30" s="62"/>
    </row>
    <row r="31" spans="1:14" s="26" customFormat="1" x14ac:dyDescent="0.2">
      <c r="C31" s="27"/>
      <c r="D31" s="14"/>
      <c r="E31" s="15" t="s">
        <v>29</v>
      </c>
      <c r="J31" s="28"/>
      <c r="K31" s="29"/>
      <c r="L31" s="62"/>
    </row>
    <row r="32" spans="1:14" s="26" customFormat="1" ht="30" x14ac:dyDescent="0.2">
      <c r="A32" s="26" t="s">
        <v>26</v>
      </c>
      <c r="B32" s="26" t="s">
        <v>77</v>
      </c>
      <c r="C32" s="27">
        <v>40836</v>
      </c>
      <c r="D32" s="14" t="s">
        <v>78</v>
      </c>
      <c r="E32" s="15" t="s">
        <v>29</v>
      </c>
      <c r="F32" s="26">
        <v>833455</v>
      </c>
      <c r="G32" s="26" t="s">
        <v>30</v>
      </c>
      <c r="J32" s="31" t="s">
        <v>79</v>
      </c>
      <c r="K32" s="29" t="s">
        <v>51</v>
      </c>
      <c r="L32" s="62"/>
    </row>
    <row r="33" spans="1:13" s="26" customFormat="1" ht="30" x14ac:dyDescent="0.2">
      <c r="A33" s="26" t="s">
        <v>26</v>
      </c>
      <c r="B33" s="26" t="s">
        <v>80</v>
      </c>
      <c r="C33" s="27">
        <v>40865</v>
      </c>
      <c r="D33" s="14" t="s">
        <v>81</v>
      </c>
      <c r="E33" s="15" t="s">
        <v>29</v>
      </c>
      <c r="F33" s="26">
        <v>49800</v>
      </c>
      <c r="G33" s="26" t="s">
        <v>30</v>
      </c>
      <c r="J33" s="31" t="s">
        <v>82</v>
      </c>
      <c r="K33" s="29" t="s">
        <v>51</v>
      </c>
      <c r="L33" s="62"/>
    </row>
    <row r="34" spans="1:13" s="26" customFormat="1" x14ac:dyDescent="0.2">
      <c r="C34" s="27"/>
      <c r="D34" s="14"/>
      <c r="E34" s="15" t="s">
        <v>29</v>
      </c>
      <c r="F34" s="32">
        <f>SUM(F17:F33)</f>
        <v>3384850</v>
      </c>
      <c r="J34" s="28"/>
      <c r="K34" s="29"/>
      <c r="L34" s="62"/>
    </row>
    <row r="35" spans="1:13" x14ac:dyDescent="0.2">
      <c r="C35" s="18"/>
      <c r="D35" s="14"/>
      <c r="E35" s="15" t="s">
        <v>29</v>
      </c>
    </row>
    <row r="36" spans="1:13" s="33" customFormat="1" ht="45" x14ac:dyDescent="0.2">
      <c r="A36" s="33" t="s">
        <v>26</v>
      </c>
      <c r="B36" s="33" t="s">
        <v>83</v>
      </c>
      <c r="C36" s="34">
        <v>40903</v>
      </c>
      <c r="D36" s="14" t="s">
        <v>84</v>
      </c>
      <c r="E36" s="35"/>
      <c r="F36" s="33">
        <v>800000</v>
      </c>
      <c r="G36" s="33" t="s">
        <v>30</v>
      </c>
      <c r="J36" s="36" t="s">
        <v>85</v>
      </c>
      <c r="K36" s="37" t="s">
        <v>86</v>
      </c>
      <c r="L36" s="63" t="str">
        <f>9562500/M37&amp;" BIGHA(3.01 HECTRE)"</f>
        <v>18.75 BIGHA(3.01 HECTRE)</v>
      </c>
    </row>
    <row r="37" spans="1:13" s="33" customFormat="1" ht="30" x14ac:dyDescent="0.2">
      <c r="A37" s="33" t="s">
        <v>26</v>
      </c>
      <c r="B37" s="33" t="s">
        <v>87</v>
      </c>
      <c r="C37" s="34">
        <v>40926</v>
      </c>
      <c r="D37" s="14" t="s">
        <v>88</v>
      </c>
      <c r="E37" s="35"/>
      <c r="F37" s="33">
        <v>8775000</v>
      </c>
      <c r="G37" s="33" t="s">
        <v>30</v>
      </c>
      <c r="J37" s="36" t="s">
        <v>89</v>
      </c>
      <c r="K37" s="37" t="s">
        <v>90</v>
      </c>
      <c r="L37" s="63"/>
      <c r="M37" s="33">
        <v>510000</v>
      </c>
    </row>
    <row r="38" spans="1:13" s="33" customFormat="1" ht="30" x14ac:dyDescent="0.2">
      <c r="A38" s="33" t="s">
        <v>26</v>
      </c>
      <c r="B38" s="33" t="s">
        <v>91</v>
      </c>
      <c r="C38" s="34">
        <v>40939</v>
      </c>
      <c r="D38" s="14" t="s">
        <v>92</v>
      </c>
      <c r="E38" s="35"/>
      <c r="F38" s="33">
        <v>100000</v>
      </c>
      <c r="G38" s="33" t="s">
        <v>30</v>
      </c>
      <c r="J38" s="38" t="s">
        <v>93</v>
      </c>
      <c r="K38" s="37" t="s">
        <v>90</v>
      </c>
      <c r="L38" s="63"/>
    </row>
    <row r="39" spans="1:13" s="33" customFormat="1" ht="30" x14ac:dyDescent="0.2">
      <c r="A39" s="33" t="s">
        <v>26</v>
      </c>
      <c r="B39" s="33" t="s">
        <v>91</v>
      </c>
      <c r="C39" s="34">
        <v>40939</v>
      </c>
      <c r="D39" s="14" t="s">
        <v>94</v>
      </c>
      <c r="E39" s="35"/>
      <c r="F39" s="33">
        <v>99680</v>
      </c>
      <c r="G39" s="33" t="s">
        <v>30</v>
      </c>
      <c r="J39" s="36" t="s">
        <v>95</v>
      </c>
      <c r="K39" s="37" t="s">
        <v>90</v>
      </c>
      <c r="L39" s="63"/>
    </row>
    <row r="40" spans="1:13" s="33" customFormat="1" ht="30" x14ac:dyDescent="0.2">
      <c r="A40" s="33" t="s">
        <v>26</v>
      </c>
      <c r="B40" s="33" t="s">
        <v>91</v>
      </c>
      <c r="C40" s="34">
        <v>40939</v>
      </c>
      <c r="D40" s="14" t="s">
        <v>96</v>
      </c>
      <c r="E40" s="35"/>
      <c r="F40" s="33">
        <v>476925</v>
      </c>
      <c r="G40" s="33" t="s">
        <v>30</v>
      </c>
      <c r="J40" s="38" t="s">
        <v>97</v>
      </c>
      <c r="K40" s="37" t="s">
        <v>90</v>
      </c>
      <c r="L40" s="63"/>
    </row>
    <row r="41" spans="1:13" s="33" customFormat="1" ht="30" x14ac:dyDescent="0.2">
      <c r="A41" s="33" t="s">
        <v>26</v>
      </c>
      <c r="B41" s="39" t="s">
        <v>98</v>
      </c>
      <c r="C41" s="34">
        <v>41331</v>
      </c>
      <c r="D41" s="14" t="s">
        <v>99</v>
      </c>
      <c r="E41" s="35"/>
      <c r="F41" s="33">
        <v>98820</v>
      </c>
      <c r="J41" s="40" t="s">
        <v>100</v>
      </c>
      <c r="K41" s="37" t="s">
        <v>90</v>
      </c>
      <c r="L41" s="63"/>
    </row>
    <row r="42" spans="1:13" s="33" customFormat="1" x14ac:dyDescent="0.2">
      <c r="C42" s="34"/>
      <c r="E42" s="35"/>
      <c r="J42" s="38"/>
      <c r="K42" s="37"/>
      <c r="L42" s="63"/>
    </row>
    <row r="43" spans="1:13" s="33" customFormat="1" x14ac:dyDescent="0.2">
      <c r="E43" s="35"/>
      <c r="F43" s="41">
        <f>SUM(F36:F41)</f>
        <v>10350425</v>
      </c>
      <c r="J43" s="36"/>
      <c r="K43" s="37"/>
      <c r="L43" s="37"/>
    </row>
    <row r="44" spans="1:13" x14ac:dyDescent="0.2">
      <c r="D44" s="33"/>
    </row>
    <row r="45" spans="1:13" x14ac:dyDescent="0.2">
      <c r="B45" s="42">
        <v>2215026812</v>
      </c>
      <c r="C45" s="43">
        <v>44978</v>
      </c>
      <c r="D45" s="44">
        <v>100000045</v>
      </c>
      <c r="F45" s="45">
        <v>2855687</v>
      </c>
      <c r="J45" s="46" t="s">
        <v>101</v>
      </c>
    </row>
    <row r="46" spans="1:13" x14ac:dyDescent="0.2">
      <c r="D46" s="33"/>
    </row>
    <row r="48" spans="1:13" x14ac:dyDescent="0.2">
      <c r="A48" s="47"/>
      <c r="B48" s="47" t="s">
        <v>102</v>
      </c>
      <c r="C48" s="47"/>
      <c r="D48" s="47"/>
      <c r="E48" s="48"/>
      <c r="F48" s="49">
        <f>+F43+F34+F15+F6+F45</f>
        <v>19936107</v>
      </c>
      <c r="G48" s="49">
        <f>+G43+G34+G15+G6</f>
        <v>0</v>
      </c>
      <c r="H48" s="49">
        <f>+H43+H34+H15+H6</f>
        <v>29779990</v>
      </c>
      <c r="I48" s="49">
        <f>+I43+I34+I15+I6</f>
        <v>16662500</v>
      </c>
      <c r="J48" s="50" t="s">
        <v>103</v>
      </c>
      <c r="K48" s="51"/>
      <c r="L48" s="51"/>
    </row>
    <row r="50" spans="3:6" x14ac:dyDescent="0.2">
      <c r="F50" s="52"/>
    </row>
    <row r="54" spans="3:6" hidden="1" x14ac:dyDescent="0.2"/>
    <row r="55" spans="3:6" hidden="1" x14ac:dyDescent="0.2">
      <c r="C55" s="53" t="s">
        <v>104</v>
      </c>
    </row>
    <row r="56" spans="3:6" ht="30" hidden="1" x14ac:dyDescent="0.2">
      <c r="C56" s="3" t="s">
        <v>105</v>
      </c>
      <c r="F56" s="1" t="s">
        <v>106</v>
      </c>
    </row>
    <row r="57" spans="3:6" hidden="1" x14ac:dyDescent="0.2">
      <c r="C57" s="54">
        <v>3060000</v>
      </c>
      <c r="F57" s="1" t="s">
        <v>107</v>
      </c>
    </row>
    <row r="58" spans="3:6" hidden="1" x14ac:dyDescent="0.2">
      <c r="C58" s="54">
        <v>227635</v>
      </c>
      <c r="F58" s="1" t="s">
        <v>108</v>
      </c>
    </row>
    <row r="59" spans="3:6" hidden="1" x14ac:dyDescent="0.2"/>
    <row r="60" spans="3:6" hidden="1" x14ac:dyDescent="0.2">
      <c r="C60" s="55">
        <f>SUM(C57:C59)</f>
        <v>3287635</v>
      </c>
      <c r="F60" s="1" t="s">
        <v>109</v>
      </c>
    </row>
    <row r="61" spans="3:6" hidden="1" x14ac:dyDescent="0.2"/>
    <row r="62" spans="3:6" hidden="1" x14ac:dyDescent="0.2"/>
    <row r="63" spans="3:6" hidden="1" x14ac:dyDescent="0.2">
      <c r="C63" s="53" t="s">
        <v>110</v>
      </c>
    </row>
    <row r="64" spans="3:6" ht="30" hidden="1" x14ac:dyDescent="0.2">
      <c r="C64" s="3" t="s">
        <v>111</v>
      </c>
      <c r="F64" s="1" t="s">
        <v>106</v>
      </c>
    </row>
    <row r="65" spans="3:6" hidden="1" x14ac:dyDescent="0.2">
      <c r="C65" s="54">
        <v>9575000</v>
      </c>
      <c r="F65" s="1" t="s">
        <v>107</v>
      </c>
    </row>
    <row r="66" spans="3:6" hidden="1" x14ac:dyDescent="0.2">
      <c r="C66" s="54">
        <v>775425</v>
      </c>
      <c r="F66" s="1" t="s">
        <v>112</v>
      </c>
    </row>
    <row r="67" spans="3:6" hidden="1" x14ac:dyDescent="0.2"/>
    <row r="68" spans="3:6" hidden="1" x14ac:dyDescent="0.2">
      <c r="C68" s="55">
        <f>SUM(C65:C67)</f>
        <v>10350425</v>
      </c>
      <c r="F68" s="1" t="s">
        <v>109</v>
      </c>
    </row>
    <row r="69" spans="3:6" hidden="1" x14ac:dyDescent="0.2"/>
    <row r="70" spans="3:6" hidden="1" x14ac:dyDescent="0.2">
      <c r="C70" s="53" t="s">
        <v>113</v>
      </c>
    </row>
    <row r="71" spans="3:6" ht="30" hidden="1" x14ac:dyDescent="0.2">
      <c r="C71" s="3" t="s">
        <v>114</v>
      </c>
      <c r="F71" s="1" t="s">
        <v>106</v>
      </c>
    </row>
    <row r="72" spans="3:6" hidden="1" x14ac:dyDescent="0.2">
      <c r="C72" s="54">
        <v>2293500</v>
      </c>
      <c r="F72" s="1" t="s">
        <v>107</v>
      </c>
    </row>
    <row r="73" spans="3:6" hidden="1" x14ac:dyDescent="0.2">
      <c r="C73" s="54">
        <v>1091350</v>
      </c>
      <c r="F73" s="1" t="s">
        <v>115</v>
      </c>
    </row>
    <row r="74" spans="3:6" hidden="1" x14ac:dyDescent="0.2"/>
    <row r="75" spans="3:6" hidden="1" x14ac:dyDescent="0.2">
      <c r="C75" s="55">
        <f>SUM(C72:C74)</f>
        <v>3384850</v>
      </c>
      <c r="F75" s="1" t="s">
        <v>109</v>
      </c>
    </row>
    <row r="76" spans="3:6" hidden="1" x14ac:dyDescent="0.2"/>
    <row r="77" spans="3:6" hidden="1" x14ac:dyDescent="0.2"/>
    <row r="78" spans="3:6" hidden="1" x14ac:dyDescent="0.2">
      <c r="C78" s="56">
        <f>+C75+C68+C60</f>
        <v>17022910</v>
      </c>
      <c r="F78" s="1" t="s">
        <v>116</v>
      </c>
    </row>
    <row r="79" spans="3:6" hidden="1" x14ac:dyDescent="0.2"/>
    <row r="103" spans="16:16" x14ac:dyDescent="0.2">
      <c r="P103" s="57" t="s">
        <v>117</v>
      </c>
    </row>
    <row r="104" spans="16:16" x14ac:dyDescent="0.2">
      <c r="P104" s="58" t="s">
        <v>118</v>
      </c>
    </row>
    <row r="106" spans="16:16" x14ac:dyDescent="0.2">
      <c r="P106" s="53" t="s">
        <v>119</v>
      </c>
    </row>
    <row r="107" spans="16:16" x14ac:dyDescent="0.2">
      <c r="P107" s="59" t="s">
        <v>120</v>
      </c>
    </row>
  </sheetData>
  <autoFilter ref="A4:J48"/>
  <mergeCells count="4">
    <mergeCell ref="B2:J2"/>
    <mergeCell ref="L8:L14"/>
    <mergeCell ref="L17:L34"/>
    <mergeCell ref="L36:L42"/>
  </mergeCells>
  <conditionalFormatting sqref="D1:D1048576">
    <cfRule type="duplicateValues" dxfId="0" priority="1"/>
  </conditionalFormatting>
  <pageMargins left="0" right="0" top="0" bottom="0" header="0.5" footer="0.5"/>
  <pageSetup paperSize="9" scale="76" orientation="landscape" verticalDpi="0"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G19:T32"/>
  <sheetViews>
    <sheetView tabSelected="1" topLeftCell="A7" workbookViewId="0">
      <selection activeCell="T31" sqref="T31"/>
    </sheetView>
  </sheetViews>
  <sheetFormatPr defaultRowHeight="12.75" x14ac:dyDescent="0.2"/>
  <cols>
    <col min="8" max="8" width="12" bestFit="1" customWidth="1"/>
    <col min="14" max="14" width="12.28515625" bestFit="1" customWidth="1"/>
    <col min="15" max="15" width="11" bestFit="1" customWidth="1"/>
  </cols>
  <sheetData>
    <row r="19" spans="7:20" x14ac:dyDescent="0.2">
      <c r="G19" t="s">
        <v>122</v>
      </c>
      <c r="H19" t="s">
        <v>121</v>
      </c>
    </row>
    <row r="20" spans="7:20" x14ac:dyDescent="0.2">
      <c r="G20">
        <v>1</v>
      </c>
      <c r="H20">
        <v>0.40389999999999998</v>
      </c>
    </row>
    <row r="21" spans="7:20" x14ac:dyDescent="0.2">
      <c r="G21">
        <f>G20/H20*H21</f>
        <v>4.0356523892052492</v>
      </c>
      <c r="H21">
        <v>1.63</v>
      </c>
    </row>
    <row r="22" spans="7:20" x14ac:dyDescent="0.2">
      <c r="G22">
        <f>G20/H20*H22</f>
        <v>3.4414459024511017</v>
      </c>
      <c r="H22">
        <v>1.39</v>
      </c>
      <c r="N22">
        <f>763.1*14000</f>
        <v>10683400</v>
      </c>
    </row>
    <row r="23" spans="7:20" x14ac:dyDescent="0.2">
      <c r="G23">
        <f>G20/H20*H23</f>
        <v>7.4523396880415946</v>
      </c>
      <c r="H23">
        <v>3.01</v>
      </c>
    </row>
    <row r="24" spans="7:20" x14ac:dyDescent="0.2">
      <c r="G24">
        <v>191.7</v>
      </c>
    </row>
    <row r="25" spans="7:20" x14ac:dyDescent="0.2">
      <c r="G25">
        <f>SUM(G20:G24)</f>
        <v>207.62943797969794</v>
      </c>
    </row>
    <row r="26" spans="7:20" x14ac:dyDescent="0.2">
      <c r="M26" s="64" t="s">
        <v>124</v>
      </c>
      <c r="N26" s="64" t="s">
        <v>125</v>
      </c>
      <c r="O26" s="64" t="s">
        <v>126</v>
      </c>
      <c r="P26" s="64" t="s">
        <v>127</v>
      </c>
      <c r="Q26" s="64" t="s">
        <v>128</v>
      </c>
    </row>
    <row r="27" spans="7:20" x14ac:dyDescent="0.2">
      <c r="G27" t="s">
        <v>122</v>
      </c>
      <c r="H27" t="s">
        <v>123</v>
      </c>
      <c r="M27">
        <v>80.307000000000002</v>
      </c>
      <c r="N27">
        <v>32.438000000000002</v>
      </c>
      <c r="O27">
        <f>4046.86*M27</f>
        <v>324991.18602000002</v>
      </c>
      <c r="Q27">
        <v>208.25</v>
      </c>
    </row>
    <row r="28" spans="7:20" x14ac:dyDescent="0.2">
      <c r="G28">
        <v>1</v>
      </c>
      <c r="H28">
        <v>4046.86</v>
      </c>
      <c r="M28">
        <f>2.471052*N27</f>
        <v>80.155984775999997</v>
      </c>
    </row>
    <row r="29" spans="7:20" x14ac:dyDescent="0.2">
      <c r="G29">
        <v>207.6294</v>
      </c>
      <c r="H29">
        <f>G29*H28</f>
        <v>840247.1136840001</v>
      </c>
    </row>
    <row r="30" spans="7:20" x14ac:dyDescent="0.2">
      <c r="G30">
        <f>G28/H28*H30</f>
        <v>206.92460327266079</v>
      </c>
      <c r="H30">
        <v>837394.9</v>
      </c>
    </row>
    <row r="31" spans="7:20" ht="38.25" x14ac:dyDescent="0.2">
      <c r="M31" s="65" t="s">
        <v>131</v>
      </c>
      <c r="N31" s="64" t="s">
        <v>129</v>
      </c>
      <c r="O31" s="64" t="s">
        <v>130</v>
      </c>
      <c r="T31">
        <f>0.85*5000</f>
        <v>4250</v>
      </c>
    </row>
    <row r="32" spans="7:20" x14ac:dyDescent="0.2">
      <c r="M32">
        <f>O27</f>
        <v>324991.18602000002</v>
      </c>
      <c r="N32">
        <v>4250</v>
      </c>
      <c r="O32">
        <f>N32*M32</f>
        <v>1381212540.585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LAND</vt:lpstr>
      <vt:lpstr>calculation</vt:lpstr>
      <vt:lpstr>LAND!Print_Area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Deepak Jain</dc:creator>
  <cp:lastModifiedBy>Anirban Roy</cp:lastModifiedBy>
  <dcterms:created xsi:type="dcterms:W3CDTF">2023-06-20T10:38:25Z</dcterms:created>
  <dcterms:modified xsi:type="dcterms:W3CDTF">2023-07-20T13:43:58Z</dcterms:modified>
</cp:coreProperties>
</file>