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n Progress Files\Abhinav Chaturvedi\VIS(2023-24)-PL071-061-073_DCM_Sugar\Report\"/>
    </mc:Choice>
  </mc:AlternateContent>
  <xr:revisionPtr revIDLastSave="0" documentId="13_ncr:1_{F5988232-2982-4487-815B-1C1DB074E31E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Land" sheetId="4" r:id="rId1"/>
    <sheet name="Sheet1" sheetId="5" r:id="rId2"/>
    <sheet name="Summary" sheetId="6" r:id="rId3"/>
  </sheets>
  <externalReferences>
    <externalReference r:id="rId4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2" i="6" l="1"/>
  <c r="G5" i="6"/>
  <c r="J4" i="4" l="1"/>
  <c r="F24" i="6" l="1"/>
  <c r="C4" i="4"/>
  <c r="D4" i="4" l="1"/>
  <c r="D5" i="4" s="1"/>
  <c r="P12" i="6"/>
  <c r="O13" i="6" s="1"/>
  <c r="S9" i="4"/>
  <c r="T9" i="4" s="1"/>
  <c r="H9" i="6"/>
  <c r="H8" i="6"/>
  <c r="G27" i="4" l="1"/>
  <c r="G29" i="4" s="1"/>
  <c r="K21" i="4" l="1"/>
  <c r="I22" i="4"/>
  <c r="K22" i="4" s="1"/>
  <c r="M20" i="4"/>
  <c r="F23" i="4"/>
  <c r="F14" i="4"/>
  <c r="F16" i="4" s="1"/>
  <c r="E14" i="4"/>
  <c r="E16" i="4" s="1"/>
  <c r="G4" i="4" l="1"/>
  <c r="G5" i="4" s="1"/>
  <c r="K4" i="4"/>
  <c r="E17" i="4"/>
  <c r="E5" i="4"/>
  <c r="E19" i="4" s="1"/>
  <c r="E20" i="4" s="1"/>
  <c r="I4" i="4"/>
  <c r="I5" i="4" l="1"/>
  <c r="L4" i="4" l="1"/>
  <c r="M4" i="4" s="1"/>
  <c r="K5" i="4"/>
  <c r="M5" i="4" l="1"/>
  <c r="F5" i="6"/>
  <c r="H5" i="6" s="1"/>
  <c r="G6" i="6"/>
  <c r="F6" i="6" l="1"/>
  <c r="H6" i="6" l="1"/>
</calcChain>
</file>

<file path=xl/sharedStrings.xml><?xml version="1.0" encoding="utf-8"?>
<sst xmlns="http://schemas.openxmlformats.org/spreadsheetml/2006/main" count="32" uniqueCount="26">
  <si>
    <t>Organic</t>
  </si>
  <si>
    <t>Ha</t>
  </si>
  <si>
    <t>Chemical</t>
  </si>
  <si>
    <t>Acre</t>
  </si>
  <si>
    <t>Per Acre</t>
  </si>
  <si>
    <t>Per Bigha</t>
  </si>
  <si>
    <t>sqyd</t>
  </si>
  <si>
    <t>sqm</t>
  </si>
  <si>
    <t>per sqyd</t>
  </si>
  <si>
    <t>per sqm</t>
  </si>
  <si>
    <t>acre</t>
  </si>
  <si>
    <t>29°06'41.8"N 77°41'17.6"E</t>
  </si>
  <si>
    <t>per Acre</t>
  </si>
  <si>
    <t>Circle Rate</t>
  </si>
  <si>
    <t>Land</t>
  </si>
  <si>
    <t>Building</t>
  </si>
  <si>
    <t>FMV</t>
  </si>
  <si>
    <t>Circle Value</t>
  </si>
  <si>
    <t>1 Bigha</t>
  </si>
  <si>
    <t>Biswa</t>
  </si>
  <si>
    <t>Bigha</t>
  </si>
  <si>
    <t>1 Acre</t>
  </si>
  <si>
    <t>29.11178, 77.68788</t>
  </si>
  <si>
    <t>Rate per Acre</t>
  </si>
  <si>
    <t>Sugar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</si>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</sst>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 * #,##0.00_ ;_ * \-#,##0.00_ ;_ * &quot;-&quot;??_ ;_ @_ "/>
    <numFmt numFmtId="164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1" applyFont="1" applyAlignment="1">
      <alignment horizontal="center" vertical="center"/>
    </xf>
    <xf numFmtId="164" fontId="0" fillId="0" borderId="0" xfId="0" applyNumberFormat="1"/>
    <xf numFmtId="43" fontId="0" fillId="0" borderId="0" xfId="0" applyNumberFormat="1"/>
    <xf numFmtId="9" fontId="0" fillId="0" borderId="0" xfId="2" applyFont="1"/>
    <xf numFmtId="43" fontId="2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2" fillId="0" borderId="0" xfId="0" applyNumberFormat="1" applyFont="1"/>
    <xf numFmtId="0" fontId="2" fillId="0" borderId="0" xfId="0" applyFont="1"/>
    <xf numFmtId="164" fontId="2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104775</xdr:rowOff>
    </xdr:from>
    <xdr:to>
      <xdr:col>8</xdr:col>
      <xdr:colOff>361950</xdr:colOff>
      <xdr:row>15</xdr:row>
      <xdr:rowOff>17323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24" t="48436" r="29622" b="24976"/>
        <a:stretch/>
      </xdr:blipFill>
      <xdr:spPr>
        <a:xfrm>
          <a:off x="0" y="1247775"/>
          <a:ext cx="5238750" cy="1627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238124</xdr:colOff>
      <xdr:row>6</xdr:row>
      <xdr:rowOff>61083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886" t="65192" r="30018" b="15098"/>
        <a:stretch/>
      </xdr:blipFill>
      <xdr:spPr>
        <a:xfrm>
          <a:off x="0" y="0"/>
          <a:ext cx="5114924" cy="120408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13</xdr:row>
      <xdr:rowOff>38100</xdr:rowOff>
    </xdr:from>
    <xdr:to>
      <xdr:col>19</xdr:col>
      <xdr:colOff>222250</xdr:colOff>
      <xdr:row>20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6" t="34337" r="20890" b="38852"/>
        <a:stretch/>
      </xdr:blipFill>
      <xdr:spPr>
        <a:xfrm>
          <a:off x="6572250" y="2514600"/>
          <a:ext cx="52324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0</xdr:row>
      <xdr:rowOff>152399</xdr:rowOff>
    </xdr:from>
    <xdr:to>
      <xdr:col>19</xdr:col>
      <xdr:colOff>250844</xdr:colOff>
      <xdr:row>12</xdr:row>
      <xdr:rowOff>47624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548" t="39981" r="21816" b="20037"/>
        <a:stretch/>
      </xdr:blipFill>
      <xdr:spPr>
        <a:xfrm>
          <a:off x="6534150" y="152399"/>
          <a:ext cx="5299094" cy="2181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R 31032023"/>
    </sheetNames>
    <sheetDataSet>
      <sheetData sheetId="0"/>
      <sheetData sheetId="1">
        <row r="2">
          <cell r="J2">
            <v>109583826.09999998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U34"/>
  <sheetViews>
    <sheetView workbookViewId="0">
      <selection activeCell="M4" sqref="M4"/>
    </sheetView>
  </sheetViews>
  <sheetFormatPr defaultRowHeight="15" x14ac:dyDescent="0.25"/>
  <cols>
    <col min="3" max="3" width="9" bestFit="1" customWidth="1"/>
    <col min="4" max="4" width="6.42578125" style="1" bestFit="1" customWidth="1"/>
    <col min="5" max="5" width="12.5703125" style="1" bestFit="1" customWidth="1"/>
    <col min="6" max="6" width="15.28515625" bestFit="1" customWidth="1"/>
    <col min="7" max="7" width="14.28515625" bestFit="1" customWidth="1"/>
    <col min="8" max="8" width="13.28515625" bestFit="1" customWidth="1"/>
    <col min="9" max="9" width="15.28515625" style="2" bestFit="1" customWidth="1"/>
    <col min="10" max="10" width="12.5703125" bestFit="1" customWidth="1"/>
    <col min="11" max="11" width="14.7109375" bestFit="1" customWidth="1"/>
    <col min="12" max="12" width="12.5703125" bestFit="1" customWidth="1"/>
    <col min="13" max="13" width="12.5703125" style="2" bestFit="1" customWidth="1"/>
    <col min="14" max="14" width="14.28515625" style="2" bestFit="1" customWidth="1"/>
    <col min="15" max="15" width="11.5703125" bestFit="1" customWidth="1"/>
    <col min="16" max="16" width="11.5703125" style="2" bestFit="1" customWidth="1"/>
    <col min="17" max="17" width="6.42578125" style="2" bestFit="1" customWidth="1"/>
    <col min="18" max="18" width="11.5703125" style="2" bestFit="1" customWidth="1"/>
    <col min="19" max="19" width="14.28515625" style="2" bestFit="1" customWidth="1"/>
    <col min="20" max="20" width="12.5703125" style="2" bestFit="1" customWidth="1"/>
  </cols>
  <sheetData>
    <row r="3" spans="2:21" x14ac:dyDescent="0.25">
      <c r="C3" t="s">
        <v>7</v>
      </c>
      <c r="D3" s="3" t="s">
        <v>1</v>
      </c>
      <c r="E3" s="3" t="s">
        <v>3</v>
      </c>
      <c r="G3" t="s">
        <v>20</v>
      </c>
      <c r="H3" s="12" t="s">
        <v>13</v>
      </c>
      <c r="I3" s="12" t="s">
        <v>17</v>
      </c>
      <c r="J3" s="7" t="s">
        <v>23</v>
      </c>
      <c r="K3" s="8"/>
      <c r="L3" s="9">
        <v>0.05</v>
      </c>
      <c r="M3" s="10" t="s">
        <v>16</v>
      </c>
    </row>
    <row r="4" spans="2:21" x14ac:dyDescent="0.25">
      <c r="B4" t="s">
        <v>24</v>
      </c>
      <c r="C4" s="4">
        <f>E4*4046.84</f>
        <v>276895</v>
      </c>
      <c r="D4" s="1">
        <f>E4/2.47</f>
        <v>27.701426017929236</v>
      </c>
      <c r="E4" s="1">
        <v>68.42252226428522</v>
      </c>
      <c r="G4" s="5">
        <f>E4*5</f>
        <v>342.11261132142613</v>
      </c>
      <c r="H4">
        <v>8500</v>
      </c>
      <c r="I4" s="2">
        <f>H4*C4</f>
        <v>2353607500</v>
      </c>
      <c r="J4" s="2">
        <f>1.2*10^7</f>
        <v>12000000</v>
      </c>
      <c r="K4" s="2">
        <f>J4*E4</f>
        <v>821070267.1714226</v>
      </c>
      <c r="L4" s="4">
        <f>K4*L3</f>
        <v>41053513.358571135</v>
      </c>
      <c r="M4" s="2">
        <f>L4+K4</f>
        <v>862123780.52999377</v>
      </c>
      <c r="O4" s="4"/>
      <c r="U4" s="5"/>
    </row>
    <row r="5" spans="2:21" x14ac:dyDescent="0.25">
      <c r="D5" s="1">
        <f>SUM(D4:D4)</f>
        <v>27.701426017929236</v>
      </c>
      <c r="E5" s="1">
        <f>SUM(E4:E4)</f>
        <v>68.42252226428522</v>
      </c>
      <c r="G5" s="5">
        <f>SUM(G4:G4)</f>
        <v>342.11261132142613</v>
      </c>
      <c r="I5" s="11">
        <f>SUM(I4:I4)</f>
        <v>2353607500</v>
      </c>
      <c r="J5" s="2"/>
      <c r="K5" s="11">
        <f>SUM(K4:K4)</f>
        <v>821070267.1714226</v>
      </c>
      <c r="L5" s="12"/>
      <c r="M5" s="13">
        <f>SUM(M4:M4)</f>
        <v>862123780.52999377</v>
      </c>
    </row>
    <row r="6" spans="2:21" x14ac:dyDescent="0.25">
      <c r="I6" s="6"/>
    </row>
    <row r="8" spans="2:21" x14ac:dyDescent="0.25">
      <c r="G8" s="2">
        <v>2500000</v>
      </c>
      <c r="O8" s="4"/>
      <c r="S8" s="2">
        <v>1</v>
      </c>
      <c r="T8" s="2">
        <v>5</v>
      </c>
    </row>
    <row r="9" spans="2:21" x14ac:dyDescent="0.25">
      <c r="O9" s="4"/>
      <c r="S9" s="2">
        <f>S8*4046.84</f>
        <v>4046.84</v>
      </c>
      <c r="T9" s="2">
        <f>S9/T8</f>
        <v>809.36800000000005</v>
      </c>
    </row>
    <row r="13" spans="2:21" x14ac:dyDescent="0.25">
      <c r="E13" s="2">
        <v>30</v>
      </c>
      <c r="F13" s="2">
        <v>40</v>
      </c>
    </row>
    <row r="14" spans="2:21" x14ac:dyDescent="0.25">
      <c r="E14" s="2">
        <f>E13*10^5</f>
        <v>3000000</v>
      </c>
      <c r="F14" s="2">
        <f>F13*10^5</f>
        <v>4000000</v>
      </c>
      <c r="G14" t="s">
        <v>5</v>
      </c>
    </row>
    <row r="15" spans="2:21" x14ac:dyDescent="0.25">
      <c r="E15" s="2">
        <v>5</v>
      </c>
      <c r="F15" s="2">
        <v>5</v>
      </c>
    </row>
    <row r="16" spans="2:21" x14ac:dyDescent="0.25">
      <c r="E16" s="2">
        <f>E14*E15</f>
        <v>15000000</v>
      </c>
      <c r="F16" s="2">
        <f>F14*F15</f>
        <v>20000000</v>
      </c>
      <c r="G16" t="s">
        <v>4</v>
      </c>
    </row>
    <row r="17" spans="5:13" x14ac:dyDescent="0.25">
      <c r="E17" s="2">
        <f>E16*0.75</f>
        <v>11250000</v>
      </c>
    </row>
    <row r="19" spans="5:13" x14ac:dyDescent="0.25">
      <c r="E19" s="2">
        <f>E17*E5</f>
        <v>769753375.47320879</v>
      </c>
    </row>
    <row r="20" spans="5:13" x14ac:dyDescent="0.25">
      <c r="E20" s="2">
        <f>E19*1.05</f>
        <v>808241044.24686921</v>
      </c>
      <c r="I20" s="2">
        <v>2550</v>
      </c>
      <c r="J20" t="s">
        <v>6</v>
      </c>
      <c r="K20" s="2">
        <v>17000</v>
      </c>
      <c r="L20" t="s">
        <v>8</v>
      </c>
      <c r="M20" s="2">
        <f>K20*I20</f>
        <v>43350000</v>
      </c>
    </row>
    <row r="21" spans="5:13" x14ac:dyDescent="0.25">
      <c r="F21">
        <v>32.04</v>
      </c>
      <c r="I21" s="2">
        <v>2132.125</v>
      </c>
      <c r="J21" t="s">
        <v>7</v>
      </c>
      <c r="K21" s="2">
        <f>M21/I21</f>
        <v>20331.828574778683</v>
      </c>
      <c r="L21" t="s">
        <v>9</v>
      </c>
      <c r="M21" s="2">
        <v>43350000</v>
      </c>
    </row>
    <row r="22" spans="5:13" x14ac:dyDescent="0.25">
      <c r="F22" s="2">
        <v>340412800</v>
      </c>
      <c r="I22" s="1">
        <f>I21/4046.84</f>
        <v>0.52686169949886819</v>
      </c>
      <c r="J22" t="s">
        <v>10</v>
      </c>
      <c r="K22" s="2">
        <f>M22/I22</f>
        <v>82279657.149557382</v>
      </c>
      <c r="M22" s="2">
        <v>43350000</v>
      </c>
    </row>
    <row r="23" spans="5:13" x14ac:dyDescent="0.25">
      <c r="F23" s="5">
        <f>F22/F21</f>
        <v>10624619.225967541</v>
      </c>
      <c r="K23" s="2"/>
    </row>
    <row r="27" spans="5:13" x14ac:dyDescent="0.25">
      <c r="F27" t="s">
        <v>11</v>
      </c>
      <c r="G27" s="2">
        <f>75*10^5</f>
        <v>7500000</v>
      </c>
      <c r="H27" t="s">
        <v>12</v>
      </c>
    </row>
    <row r="28" spans="5:13" x14ac:dyDescent="0.25">
      <c r="G28" s="2">
        <v>3</v>
      </c>
      <c r="H28" t="s">
        <v>10</v>
      </c>
    </row>
    <row r="29" spans="5:13" x14ac:dyDescent="0.25">
      <c r="G29" s="2">
        <f>G28*G27</f>
        <v>22500000</v>
      </c>
    </row>
    <row r="34" spans="6:6" x14ac:dyDescent="0.25">
      <c r="F34" t="s">
        <v>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8:O25"/>
  <sheetViews>
    <sheetView workbookViewId="0">
      <selection activeCell="I26" sqref="I26"/>
    </sheetView>
  </sheetViews>
  <sheetFormatPr defaultRowHeight="15" x14ac:dyDescent="0.25"/>
  <sheetData>
    <row r="18" spans="4:15" x14ac:dyDescent="0.25">
      <c r="D18" t="s">
        <v>2</v>
      </c>
    </row>
    <row r="25" spans="4:15" x14ac:dyDescent="0.25">
      <c r="O25" t="s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4:Q24"/>
  <sheetViews>
    <sheetView tabSelected="1" workbookViewId="0">
      <selection activeCell="H9" sqref="H9"/>
    </sheetView>
  </sheetViews>
  <sheetFormatPr defaultRowHeight="15" x14ac:dyDescent="0.25"/>
  <cols>
    <col min="5" max="5" width="9.140625" style="2"/>
    <col min="6" max="7" width="15.28515625" style="2" bestFit="1" customWidth="1"/>
    <col min="8" max="8" width="15.28515625" style="2" customWidth="1"/>
    <col min="9" max="9" width="12.5703125" bestFit="1" customWidth="1"/>
  </cols>
  <sheetData>
    <row r="4" spans="5:17" x14ac:dyDescent="0.25">
      <c r="F4" s="10" t="s">
        <v>14</v>
      </c>
      <c r="G4" s="10" t="s">
        <v>15</v>
      </c>
      <c r="H4" s="8" t="s">
        <v>25</v>
      </c>
    </row>
    <row r="5" spans="5:17" x14ac:dyDescent="0.25">
      <c r="E5" s="13" t="s">
        <v>24</v>
      </c>
      <c r="F5" s="2">
        <f>Land!M4</f>
        <v>862123780.52999377</v>
      </c>
      <c r="G5" s="2">
        <f>'[1]FAR 31032023'!$J$2</f>
        <v>109583826.09999998</v>
      </c>
      <c r="H5" s="11">
        <f>SUM(F5:G5)</f>
        <v>971707606.6299938</v>
      </c>
    </row>
    <row r="6" spans="5:17" x14ac:dyDescent="0.25">
      <c r="F6" s="13">
        <f>SUM(F5:F5)</f>
        <v>862123780.52999377</v>
      </c>
      <c r="G6" s="13">
        <f>SUM(G5:G5)</f>
        <v>109583826.09999998</v>
      </c>
      <c r="H6" s="11">
        <f>SUM(H5:H5)</f>
        <v>971707606.6299938</v>
      </c>
    </row>
    <row r="7" spans="5:17" x14ac:dyDescent="0.25">
      <c r="H7" s="2">
        <v>970000000</v>
      </c>
    </row>
    <row r="8" spans="5:17" x14ac:dyDescent="0.25">
      <c r="H8" s="4">
        <f>H7*0.85</f>
        <v>824500000</v>
      </c>
    </row>
    <row r="9" spans="5:17" x14ac:dyDescent="0.25">
      <c r="H9" s="4">
        <f>H7*0.75</f>
        <v>727500000</v>
      </c>
      <c r="O9" t="s">
        <v>18</v>
      </c>
      <c r="P9">
        <v>20</v>
      </c>
      <c r="Q9" t="s">
        <v>19</v>
      </c>
    </row>
    <row r="11" spans="5:17" x14ac:dyDescent="0.25">
      <c r="P11">
        <v>4</v>
      </c>
      <c r="Q11" t="s">
        <v>19</v>
      </c>
    </row>
    <row r="12" spans="5:17" x14ac:dyDescent="0.25">
      <c r="N12">
        <v>0.125</v>
      </c>
      <c r="O12" t="s">
        <v>3</v>
      </c>
      <c r="P12" s="12">
        <f>P11/P9</f>
        <v>0.2</v>
      </c>
      <c r="Q12" s="12" t="s">
        <v>20</v>
      </c>
    </row>
    <row r="13" spans="5:17" x14ac:dyDescent="0.25">
      <c r="N13" t="s">
        <v>21</v>
      </c>
      <c r="O13">
        <f>(1*P12)/N12</f>
        <v>1.6</v>
      </c>
    </row>
    <row r="21" spans="6:9" x14ac:dyDescent="0.25">
      <c r="I21" s="2">
        <v>213563</v>
      </c>
    </row>
    <row r="22" spans="6:9" x14ac:dyDescent="0.25">
      <c r="F22" s="2">
        <v>5200</v>
      </c>
      <c r="I22" s="1">
        <f>I21/4047</f>
        <v>52.77069434148752</v>
      </c>
    </row>
    <row r="23" spans="6:9" x14ac:dyDescent="0.25">
      <c r="F23" s="2">
        <v>213563</v>
      </c>
    </row>
    <row r="24" spans="6:9" x14ac:dyDescent="0.25">
      <c r="F24" s="2">
        <f>F23*F22</f>
        <v>1110527600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Land</vt:lpstr>
      <vt:lpstr>Sheet1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SUMIT KUMAR</dc:creator>
  <cp:lastModifiedBy>Rajani Gupta</cp:lastModifiedBy>
  <dcterms:created xsi:type="dcterms:W3CDTF">2023-06-12T08:20:08Z</dcterms:created>
  <dcterms:modified xsi:type="dcterms:W3CDTF">2023-07-25T09:23:00Z</dcterms:modified>
</cp:coreProperties>
</file>