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uploads\VIS(2023-24)-PL081-068-081_Apex Quebec\"/>
    </mc:Choice>
  </mc:AlternateContent>
  <bookViews>
    <workbookView xWindow="0" yWindow="0" windowWidth="21600" windowHeight="9735"/>
  </bookViews>
  <sheets>
    <sheet name="Project details 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D6" i="2"/>
  <c r="F25" i="1" l="1"/>
  <c r="F21" i="1"/>
  <c r="F29" i="1"/>
  <c r="I16" i="1"/>
  <c r="I15" i="1"/>
  <c r="I5" i="1"/>
  <c r="I6" i="1"/>
  <c r="I7" i="1"/>
  <c r="I8" i="1"/>
  <c r="I9" i="1"/>
  <c r="I4" i="1"/>
  <c r="G17" i="1" l="1"/>
  <c r="H17" i="1"/>
  <c r="F22" i="1" s="1"/>
  <c r="J20" i="1" l="1"/>
  <c r="K20" i="1" s="1"/>
  <c r="M20" i="1" s="1"/>
  <c r="J14" i="1"/>
  <c r="J12" i="1"/>
  <c r="J11" i="1"/>
  <c r="J10" i="1"/>
  <c r="I17" i="1"/>
  <c r="J21" i="1" s="1"/>
  <c r="J17" i="1" l="1"/>
  <c r="J22" i="1"/>
  <c r="K21" i="1"/>
  <c r="M21" i="1" l="1"/>
  <c r="M22" i="1" s="1"/>
  <c r="J25" i="1" s="1"/>
  <c r="J26" i="1" s="1"/>
  <c r="J27" i="1" s="1"/>
  <c r="K22" i="1"/>
  <c r="J28" i="1" l="1"/>
  <c r="J29" i="1"/>
</calcChain>
</file>

<file path=xl/sharedStrings.xml><?xml version="1.0" encoding="utf-8"?>
<sst xmlns="http://schemas.openxmlformats.org/spreadsheetml/2006/main" count="65" uniqueCount="53">
  <si>
    <t>Sl No.</t>
  </si>
  <si>
    <t>TOTAL</t>
  </si>
  <si>
    <t>FAR (sq. mtr.)</t>
  </si>
  <si>
    <t>A</t>
  </si>
  <si>
    <t>B</t>
  </si>
  <si>
    <t>C</t>
  </si>
  <si>
    <t>D</t>
  </si>
  <si>
    <t>E</t>
  </si>
  <si>
    <t>Tower Name</t>
  </si>
  <si>
    <t>Commercial</t>
  </si>
  <si>
    <t>Community</t>
  </si>
  <si>
    <t>Meter Room</t>
  </si>
  <si>
    <t xml:space="preserve">Watchman Shelter </t>
  </si>
  <si>
    <t>NON FAR (sq. mtr.)</t>
  </si>
  <si>
    <t>FAR</t>
  </si>
  <si>
    <t>Description</t>
  </si>
  <si>
    <t>in sq. ft.</t>
  </si>
  <si>
    <t xml:space="preserve">Rate </t>
  </si>
  <si>
    <t>Total</t>
  </si>
  <si>
    <t>in sq. mtr.</t>
  </si>
  <si>
    <t>No of Floors</t>
  </si>
  <si>
    <t>No of DU per resdiential tower</t>
  </si>
  <si>
    <t xml:space="preserve">Plot area </t>
  </si>
  <si>
    <t>permissible FAR</t>
  </si>
  <si>
    <t>Proposed FAR</t>
  </si>
  <si>
    <t>permissible density</t>
  </si>
  <si>
    <t>proposed density</t>
  </si>
  <si>
    <t>permissible GC</t>
  </si>
  <si>
    <t>proposed GC</t>
  </si>
  <si>
    <t xml:space="preserve">Parking required </t>
  </si>
  <si>
    <t xml:space="preserve">parking provided </t>
  </si>
  <si>
    <t>Green area required</t>
  </si>
  <si>
    <t xml:space="preserve">Green area provided </t>
  </si>
  <si>
    <t>sq. mtr.</t>
  </si>
  <si>
    <t>PPH</t>
  </si>
  <si>
    <t>ECS</t>
  </si>
  <si>
    <t>OTHER DETAILS</t>
  </si>
  <si>
    <t xml:space="preserve">Construction Cost </t>
  </si>
  <si>
    <t xml:space="preserve">Land cost </t>
  </si>
  <si>
    <t>Construction cost</t>
  </si>
  <si>
    <t>FMV (Round off)</t>
  </si>
  <si>
    <t>RV</t>
  </si>
  <si>
    <t>DV</t>
  </si>
  <si>
    <t>Sl no.</t>
  </si>
  <si>
    <t>Site Plan Fire Stair Case</t>
  </si>
  <si>
    <t xml:space="preserve">Connecting Bridge </t>
  </si>
  <si>
    <t>Basement 1</t>
  </si>
  <si>
    <t>Basement 2</t>
  </si>
  <si>
    <t xml:space="preserve">NON FAR </t>
  </si>
  <si>
    <t>2B+G+30</t>
  </si>
  <si>
    <t>2B+G+33</t>
  </si>
  <si>
    <t>PROJECT NAME : APEX QUEBEC | SITUATED AT 3/SP-10, SIDDHARTH VIHAR, GHAZIABAD, UTTAR PRADESH</t>
  </si>
  <si>
    <t xml:space="preserve">2B+G+31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</si>
</sst>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0" fillId="4" borderId="14" xfId="0" applyNumberFormat="1" applyFill="1" applyBorder="1" applyAlignment="1">
      <alignment horizontal="center" vertical="center"/>
    </xf>
    <xf numFmtId="165" fontId="0" fillId="4" borderId="20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5" fontId="0" fillId="0" borderId="7" xfId="2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/>
    </xf>
    <xf numFmtId="43" fontId="3" fillId="2" borderId="2" xfId="1" applyFont="1" applyFill="1" applyBorder="1" applyAlignment="1">
      <alignment vertical="center"/>
    </xf>
    <xf numFmtId="43" fontId="0" fillId="0" borderId="19" xfId="1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43" fontId="1" fillId="0" borderId="27" xfId="1" applyFont="1" applyBorder="1" applyAlignment="1">
      <alignment horizontal="center" vertical="center"/>
    </xf>
    <xf numFmtId="43" fontId="1" fillId="0" borderId="28" xfId="1" applyFont="1" applyBorder="1" applyAlignment="1">
      <alignment horizontal="center" vertical="center"/>
    </xf>
    <xf numFmtId="43" fontId="3" fillId="2" borderId="29" xfId="1" applyFont="1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43" fontId="1" fillId="0" borderId="30" xfId="1" applyFont="1" applyBorder="1" applyAlignment="1">
      <alignment horizontal="center" vertical="center"/>
    </xf>
    <xf numFmtId="43" fontId="0" fillId="0" borderId="30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164" fontId="0" fillId="5" borderId="18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0" fillId="5" borderId="19" xfId="1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FF"/>
      <color rgb="FF66FFCC"/>
      <color rgb="FFFF9900"/>
      <color rgb="FFFF6600"/>
      <color rgb="FFFF9999"/>
      <color rgb="FF00FF00"/>
      <color rgb="FF33CCCC"/>
      <color rgb="FF0033CC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31"/>
  <sheetViews>
    <sheetView tabSelected="1" zoomScale="115" zoomScaleNormal="115" workbookViewId="0">
      <selection activeCell="J25" sqref="J25"/>
    </sheetView>
  </sheetViews>
  <sheetFormatPr defaultRowHeight="15" x14ac:dyDescent="0.25"/>
  <cols>
    <col min="1" max="3" width="9.140625" style="5"/>
    <col min="4" max="4" width="6.7109375" style="5" hidden="1" customWidth="1"/>
    <col min="5" max="5" width="18.5703125" style="5" customWidth="1"/>
    <col min="6" max="6" width="11.140625" style="5" customWidth="1"/>
    <col min="7" max="7" width="13" style="5" customWidth="1"/>
    <col min="8" max="8" width="11.140625" style="5" customWidth="1"/>
    <col min="9" max="9" width="14.42578125" style="5" customWidth="1"/>
    <col min="10" max="10" width="18.42578125" style="5" customWidth="1"/>
    <col min="11" max="11" width="15.140625" style="5" customWidth="1"/>
    <col min="12" max="12" width="13" style="5" customWidth="1"/>
    <col min="13" max="13" width="17.28515625" style="5" customWidth="1"/>
    <col min="14" max="14" width="12.5703125" style="5" bestFit="1" customWidth="1"/>
    <col min="15" max="15" width="9.140625" style="5"/>
    <col min="16" max="16" width="18.5703125" style="5" bestFit="1" customWidth="1"/>
    <col min="17" max="17" width="11.140625" style="5" bestFit="1" customWidth="1"/>
    <col min="18" max="16384" width="9.140625" style="5"/>
  </cols>
  <sheetData>
    <row r="2" spans="4:10" ht="33" customHeight="1" thickBot="1" x14ac:dyDescent="0.3">
      <c r="D2" s="64" t="s">
        <v>51</v>
      </c>
      <c r="E2" s="64"/>
      <c r="F2" s="64"/>
      <c r="G2" s="64"/>
      <c r="H2" s="64"/>
      <c r="I2" s="64"/>
      <c r="J2" s="64"/>
    </row>
    <row r="3" spans="4:10" ht="64.5" customHeight="1" thickBot="1" x14ac:dyDescent="0.3">
      <c r="D3" s="43" t="s">
        <v>0</v>
      </c>
      <c r="E3" s="50" t="s">
        <v>8</v>
      </c>
      <c r="F3" s="1" t="s">
        <v>20</v>
      </c>
      <c r="G3" s="1" t="s">
        <v>21</v>
      </c>
      <c r="H3" s="1" t="s">
        <v>2</v>
      </c>
      <c r="I3" s="34" t="s">
        <v>13</v>
      </c>
      <c r="J3" s="34" t="s">
        <v>1</v>
      </c>
    </row>
    <row r="4" spans="4:10" x14ac:dyDescent="0.25">
      <c r="D4" s="6">
        <v>1</v>
      </c>
      <c r="E4" s="47" t="s">
        <v>3</v>
      </c>
      <c r="F4" s="56" t="s">
        <v>52</v>
      </c>
      <c r="G4" s="47">
        <v>127</v>
      </c>
      <c r="H4" s="48">
        <v>20739.95</v>
      </c>
      <c r="I4" s="48">
        <f>J4-H4</f>
        <v>7456.0400000000009</v>
      </c>
      <c r="J4" s="49">
        <v>28195.99</v>
      </c>
    </row>
    <row r="5" spans="4:10" ht="12.75" customHeight="1" x14ac:dyDescent="0.25">
      <c r="D5" s="7">
        <v>2</v>
      </c>
      <c r="E5" s="8" t="s">
        <v>4</v>
      </c>
      <c r="F5" s="56" t="s">
        <v>52</v>
      </c>
      <c r="G5" s="8">
        <v>128</v>
      </c>
      <c r="H5" s="11">
        <v>16289.75</v>
      </c>
      <c r="I5" s="11">
        <f t="shared" ref="I5:I9" si="0">J5-H5</f>
        <v>6369.25</v>
      </c>
      <c r="J5" s="12">
        <v>22659</v>
      </c>
    </row>
    <row r="6" spans="4:10" x14ac:dyDescent="0.25">
      <c r="D6" s="7">
        <v>3</v>
      </c>
      <c r="E6" s="8" t="s">
        <v>5</v>
      </c>
      <c r="F6" s="56" t="s">
        <v>52</v>
      </c>
      <c r="G6" s="8">
        <v>128</v>
      </c>
      <c r="H6" s="11">
        <v>16289.75</v>
      </c>
      <c r="I6" s="11">
        <f t="shared" si="0"/>
        <v>6369.25</v>
      </c>
      <c r="J6" s="12">
        <v>22659</v>
      </c>
    </row>
    <row r="7" spans="4:10" x14ac:dyDescent="0.25">
      <c r="D7" s="7">
        <v>4</v>
      </c>
      <c r="E7" s="8" t="s">
        <v>6</v>
      </c>
      <c r="F7" s="56" t="s">
        <v>49</v>
      </c>
      <c r="G7" s="8">
        <v>182</v>
      </c>
      <c r="H7" s="11">
        <v>13791.4</v>
      </c>
      <c r="I7" s="11">
        <f t="shared" si="0"/>
        <v>5083.0300000000007</v>
      </c>
      <c r="J7" s="12">
        <v>18874.43</v>
      </c>
    </row>
    <row r="8" spans="4:10" x14ac:dyDescent="0.25">
      <c r="D8" s="7">
        <v>5</v>
      </c>
      <c r="E8" s="8" t="s">
        <v>7</v>
      </c>
      <c r="F8" s="56" t="s">
        <v>50</v>
      </c>
      <c r="G8" s="8">
        <v>134</v>
      </c>
      <c r="H8" s="11">
        <v>17332.13</v>
      </c>
      <c r="I8" s="11">
        <f t="shared" si="0"/>
        <v>6570.4699999999975</v>
      </c>
      <c r="J8" s="12">
        <v>23902.6</v>
      </c>
    </row>
    <row r="9" spans="4:10" ht="12.75" customHeight="1" x14ac:dyDescent="0.25">
      <c r="D9" s="7">
        <v>12</v>
      </c>
      <c r="E9" s="9" t="s">
        <v>9</v>
      </c>
      <c r="F9" s="8"/>
      <c r="G9" s="9"/>
      <c r="H9" s="11">
        <v>1908.38</v>
      </c>
      <c r="I9" s="11">
        <f t="shared" si="0"/>
        <v>663.06</v>
      </c>
      <c r="J9" s="12">
        <v>2571.44</v>
      </c>
    </row>
    <row r="10" spans="4:10" ht="15" customHeight="1" x14ac:dyDescent="0.25">
      <c r="D10" s="7">
        <v>13</v>
      </c>
      <c r="E10" s="9" t="s">
        <v>10</v>
      </c>
      <c r="F10" s="8"/>
      <c r="G10" s="9"/>
      <c r="H10" s="11">
        <v>370</v>
      </c>
      <c r="I10" s="44">
        <v>0</v>
      </c>
      <c r="J10" s="12">
        <f t="shared" ref="J10:J14" si="1">I10+H10</f>
        <v>370</v>
      </c>
    </row>
    <row r="11" spans="4:10" ht="14.25" customHeight="1" x14ac:dyDescent="0.25">
      <c r="D11" s="7">
        <v>14</v>
      </c>
      <c r="E11" s="9" t="s">
        <v>11</v>
      </c>
      <c r="F11" s="8"/>
      <c r="G11" s="9"/>
      <c r="H11" s="11">
        <v>36.75</v>
      </c>
      <c r="I11" s="44">
        <v>0</v>
      </c>
      <c r="J11" s="12">
        <f t="shared" si="1"/>
        <v>36.75</v>
      </c>
    </row>
    <row r="12" spans="4:10" ht="12.75" customHeight="1" x14ac:dyDescent="0.25">
      <c r="D12" s="7">
        <v>15</v>
      </c>
      <c r="E12" s="9" t="s">
        <v>12</v>
      </c>
      <c r="F12" s="8"/>
      <c r="G12" s="9"/>
      <c r="H12" s="11">
        <v>19.84</v>
      </c>
      <c r="I12" s="44">
        <v>0</v>
      </c>
      <c r="J12" s="12">
        <f t="shared" si="1"/>
        <v>19.84</v>
      </c>
    </row>
    <row r="13" spans="4:10" ht="26.25" customHeight="1" x14ac:dyDescent="0.25">
      <c r="D13" s="7">
        <v>16</v>
      </c>
      <c r="E13" s="9" t="s">
        <v>44</v>
      </c>
      <c r="F13" s="8"/>
      <c r="G13" s="9"/>
      <c r="H13" s="11">
        <v>0</v>
      </c>
      <c r="I13" s="44">
        <v>24.65</v>
      </c>
      <c r="J13" s="12">
        <v>24.65</v>
      </c>
    </row>
    <row r="14" spans="4:10" ht="18" customHeight="1" x14ac:dyDescent="0.25">
      <c r="D14" s="7">
        <v>17</v>
      </c>
      <c r="E14" s="9" t="s">
        <v>45</v>
      </c>
      <c r="F14" s="8"/>
      <c r="G14" s="9"/>
      <c r="H14" s="11">
        <v>15.66</v>
      </c>
      <c r="I14" s="44">
        <v>0</v>
      </c>
      <c r="J14" s="12">
        <f t="shared" si="1"/>
        <v>15.66</v>
      </c>
    </row>
    <row r="15" spans="4:10" ht="12.75" customHeight="1" x14ac:dyDescent="0.25">
      <c r="D15" s="7">
        <v>18</v>
      </c>
      <c r="E15" s="9" t="s">
        <v>46</v>
      </c>
      <c r="F15" s="8"/>
      <c r="G15" s="9"/>
      <c r="H15" s="11">
        <v>0</v>
      </c>
      <c r="I15" s="44">
        <f>J15</f>
        <v>15485.23</v>
      </c>
      <c r="J15" s="12">
        <v>15485.23</v>
      </c>
    </row>
    <row r="16" spans="4:10" ht="14.25" customHeight="1" thickBot="1" x14ac:dyDescent="0.3">
      <c r="D16" s="2">
        <v>19</v>
      </c>
      <c r="E16" s="3" t="s">
        <v>47</v>
      </c>
      <c r="F16" s="15"/>
      <c r="G16" s="3"/>
      <c r="H16" s="35">
        <v>0</v>
      </c>
      <c r="I16" s="45">
        <f>J16</f>
        <v>16414.23</v>
      </c>
      <c r="J16" s="12">
        <v>16414.23</v>
      </c>
    </row>
    <row r="17" spans="4:13" ht="21" customHeight="1" thickBot="1" x14ac:dyDescent="0.3">
      <c r="D17" s="61" t="s">
        <v>1</v>
      </c>
      <c r="E17" s="62"/>
      <c r="F17" s="63"/>
      <c r="G17" s="4">
        <f>SUM(G4:G8)</f>
        <v>699</v>
      </c>
      <c r="H17" s="36">
        <f>SUM(H4:H16)</f>
        <v>86793.61</v>
      </c>
      <c r="I17" s="46">
        <f>SUM(I4:I16)</f>
        <v>64435.209999999992</v>
      </c>
      <c r="J17" s="46">
        <f>SUM(J4:J16)</f>
        <v>151228.82000000004</v>
      </c>
    </row>
    <row r="18" spans="4:13" ht="15.75" thickBot="1" x14ac:dyDescent="0.3"/>
    <row r="19" spans="4:13" ht="18.75" customHeight="1" thickBot="1" x14ac:dyDescent="0.3">
      <c r="D19" s="40" t="s">
        <v>43</v>
      </c>
      <c r="E19" s="58" t="s">
        <v>36</v>
      </c>
      <c r="F19" s="59"/>
      <c r="G19" s="60"/>
      <c r="I19" s="29" t="s">
        <v>15</v>
      </c>
      <c r="J19" s="10" t="s">
        <v>19</v>
      </c>
      <c r="K19" s="10" t="s">
        <v>16</v>
      </c>
      <c r="L19" s="10" t="s">
        <v>17</v>
      </c>
      <c r="M19" s="30" t="s">
        <v>37</v>
      </c>
    </row>
    <row r="20" spans="4:13" ht="15.75" thickBot="1" x14ac:dyDescent="0.3">
      <c r="D20" s="40">
        <v>1</v>
      </c>
      <c r="E20" s="38" t="s">
        <v>22</v>
      </c>
      <c r="F20" s="17">
        <v>19735</v>
      </c>
      <c r="G20" s="20" t="s">
        <v>33</v>
      </c>
      <c r="I20" s="7" t="s">
        <v>14</v>
      </c>
      <c r="J20" s="12">
        <f>H17</f>
        <v>86793.61</v>
      </c>
      <c r="K20" s="13">
        <f>J20*10.764</f>
        <v>934246.4180399999</v>
      </c>
      <c r="L20" s="16">
        <v>1500</v>
      </c>
      <c r="M20" s="31">
        <f>L20*K20</f>
        <v>1401369627.0599999</v>
      </c>
    </row>
    <row r="21" spans="4:13" ht="15.75" thickBot="1" x14ac:dyDescent="0.3">
      <c r="D21" s="40">
        <v>2</v>
      </c>
      <c r="E21" s="38" t="s">
        <v>23</v>
      </c>
      <c r="F21" s="18">
        <f>86866.87</f>
        <v>86866.87</v>
      </c>
      <c r="G21" s="21" t="s">
        <v>33</v>
      </c>
      <c r="H21" s="42"/>
      <c r="I21" s="41" t="s">
        <v>48</v>
      </c>
      <c r="J21" s="12">
        <f>I17</f>
        <v>64435.209999999992</v>
      </c>
      <c r="K21" s="13">
        <f>J21*10.764</f>
        <v>693580.60043999983</v>
      </c>
      <c r="L21" s="16">
        <v>1200</v>
      </c>
      <c r="M21" s="31">
        <f>L21*K21</f>
        <v>832296720.52799976</v>
      </c>
    </row>
    <row r="22" spans="4:13" ht="15.75" thickBot="1" x14ac:dyDescent="0.3">
      <c r="D22" s="40">
        <v>3</v>
      </c>
      <c r="E22" s="39" t="s">
        <v>24</v>
      </c>
      <c r="F22" s="19">
        <f>H17</f>
        <v>86793.61</v>
      </c>
      <c r="G22" s="22" t="s">
        <v>33</v>
      </c>
      <c r="I22" s="2" t="s">
        <v>18</v>
      </c>
      <c r="J22" s="14">
        <f>J21+J20</f>
        <v>151228.82</v>
      </c>
      <c r="K22" s="32">
        <f>K21+K20</f>
        <v>1627827.0184799996</v>
      </c>
      <c r="L22" s="15"/>
      <c r="M22" s="33">
        <f>M21+M20</f>
        <v>2233666347.5879998</v>
      </c>
    </row>
    <row r="23" spans="4:13" ht="30.75" thickBot="1" x14ac:dyDescent="0.3">
      <c r="D23" s="40">
        <v>4</v>
      </c>
      <c r="E23" s="51" t="s">
        <v>25</v>
      </c>
      <c r="F23" s="52">
        <v>2100</v>
      </c>
      <c r="G23" s="53" t="s">
        <v>34</v>
      </c>
    </row>
    <row r="24" spans="4:13" ht="15.75" thickBot="1" x14ac:dyDescent="0.3">
      <c r="D24" s="40">
        <v>5</v>
      </c>
      <c r="E24" s="51" t="s">
        <v>26</v>
      </c>
      <c r="F24" s="54">
        <v>2099</v>
      </c>
      <c r="G24" s="55" t="s">
        <v>34</v>
      </c>
      <c r="I24" s="23" t="s">
        <v>38</v>
      </c>
      <c r="J24" s="26">
        <v>1463674000</v>
      </c>
    </row>
    <row r="25" spans="4:13" ht="30.75" thickBot="1" x14ac:dyDescent="0.3">
      <c r="D25" s="40">
        <v>6</v>
      </c>
      <c r="E25" s="39" t="s">
        <v>27</v>
      </c>
      <c r="F25" s="18">
        <f>F20*0.4</f>
        <v>7894</v>
      </c>
      <c r="G25" s="21" t="s">
        <v>33</v>
      </c>
      <c r="I25" s="24" t="s">
        <v>39</v>
      </c>
      <c r="J25" s="27">
        <f>M22</f>
        <v>2233666347.5879998</v>
      </c>
    </row>
    <row r="26" spans="4:13" ht="15.75" thickBot="1" x14ac:dyDescent="0.3">
      <c r="D26" s="40">
        <v>7</v>
      </c>
      <c r="E26" s="39" t="s">
        <v>28</v>
      </c>
      <c r="F26" s="37">
        <v>4900.8500000000004</v>
      </c>
      <c r="G26" s="22" t="s">
        <v>33</v>
      </c>
      <c r="I26" s="24" t="s">
        <v>1</v>
      </c>
      <c r="J26" s="27">
        <f>SUM(J24:J25)</f>
        <v>3697340347.5879998</v>
      </c>
    </row>
    <row r="27" spans="4:13" ht="30.75" thickBot="1" x14ac:dyDescent="0.3">
      <c r="D27" s="40">
        <v>8</v>
      </c>
      <c r="E27" s="39" t="s">
        <v>29</v>
      </c>
      <c r="F27" s="18">
        <v>1016</v>
      </c>
      <c r="G27" s="21" t="s">
        <v>35</v>
      </c>
      <c r="I27" s="24" t="s">
        <v>40</v>
      </c>
      <c r="J27" s="27">
        <f>ROUND(J26,-7)</f>
        <v>3700000000</v>
      </c>
    </row>
    <row r="28" spans="4:13" ht="15.75" thickBot="1" x14ac:dyDescent="0.3">
      <c r="D28" s="40">
        <v>9</v>
      </c>
      <c r="E28" s="39" t="s">
        <v>30</v>
      </c>
      <c r="F28" s="19">
        <v>1025</v>
      </c>
      <c r="G28" s="22" t="s">
        <v>35</v>
      </c>
      <c r="I28" s="24" t="s">
        <v>41</v>
      </c>
      <c r="J28" s="27">
        <f>J27*0.85</f>
        <v>3145000000</v>
      </c>
    </row>
    <row r="29" spans="4:13" ht="27.75" customHeight="1" thickBot="1" x14ac:dyDescent="0.3">
      <c r="D29" s="40">
        <v>10</v>
      </c>
      <c r="E29" s="39" t="s">
        <v>31</v>
      </c>
      <c r="F29" s="18">
        <f>F20*0.1</f>
        <v>1973.5</v>
      </c>
      <c r="G29" s="21" t="s">
        <v>33</v>
      </c>
      <c r="I29" s="25" t="s">
        <v>42</v>
      </c>
      <c r="J29" s="28">
        <f>J27*0.75</f>
        <v>2775000000</v>
      </c>
    </row>
    <row r="30" spans="4:13" ht="30.75" thickBot="1" x14ac:dyDescent="0.3">
      <c r="D30" s="40">
        <v>11</v>
      </c>
      <c r="E30" s="39" t="s">
        <v>32</v>
      </c>
      <c r="F30" s="19">
        <v>2180</v>
      </c>
      <c r="G30" s="22" t="s">
        <v>33</v>
      </c>
    </row>
    <row r="31" spans="4:13" x14ac:dyDescent="0.25">
      <c r="J31" s="57">
        <f>J24+2159950000</f>
        <v>3623624000</v>
      </c>
    </row>
  </sheetData>
  <mergeCells count="3">
    <mergeCell ref="E19:G19"/>
    <mergeCell ref="D17:F17"/>
    <mergeCell ref="D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workbookViewId="0">
      <selection activeCell="D6" sqref="D6"/>
    </sheetView>
  </sheetViews>
  <sheetFormatPr defaultRowHeight="15" x14ac:dyDescent="0.25"/>
  <sheetData>
    <row r="6" spans="4:4" x14ac:dyDescent="0.25">
      <c r="D6">
        <f>1463674000/19735</f>
        <v>74166.404864454016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details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2023-04-07T09:56:35Z</dcterms:created>
  <dcterms:modified xsi:type="dcterms:W3CDTF">2023-05-22T08:39:52Z</dcterms:modified>
</cp:coreProperties>
</file>