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Anirban Roy\VIS(2023-24)-PL086-073-087\Anirban\"/>
    </mc:Choice>
  </mc:AlternateContent>
  <bookViews>
    <workbookView xWindow="0" yWindow="0" windowWidth="24000" windowHeight="9735"/>
  </bookViews>
  <sheets>
    <sheet name="building valuation" sheetId="1" r:id="rId1"/>
    <sheet name="Land details" sheetId="2" r:id="rId2"/>
    <sheet name="Misc." sheetId="3" r:id="rId3"/>
    <sheet name="guideline rat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G47" i="2" l="1"/>
  <c r="G47" i="3"/>
  <c r="G46" i="2"/>
  <c r="G46" i="3"/>
  <c r="G46" i="1"/>
  <c r="Y20" i="2"/>
  <c r="Y20" i="3"/>
  <c r="X20" i="1"/>
  <c r="N43" i="1"/>
  <c r="K43" i="1"/>
  <c r="R43" i="1" s="1"/>
  <c r="S43" i="1" s="1"/>
  <c r="T43" i="1" l="1"/>
  <c r="Q31" i="2"/>
  <c r="Q32" i="2" s="1"/>
  <c r="R34" i="2" s="1"/>
  <c r="Q31" i="3"/>
  <c r="Q32" i="3" s="1"/>
  <c r="R34" i="3" s="1"/>
  <c r="G26" i="1"/>
  <c r="G26" i="3"/>
  <c r="G26" i="2"/>
  <c r="E32" i="3"/>
  <c r="E34" i="3"/>
  <c r="E32" i="2"/>
  <c r="E34" i="2"/>
  <c r="E32" i="1"/>
  <c r="L18" i="1" l="1"/>
  <c r="L17" i="1"/>
  <c r="L16" i="1"/>
  <c r="L15" i="1"/>
  <c r="L14" i="1"/>
  <c r="L13" i="1"/>
  <c r="L12" i="1"/>
  <c r="L11" i="1"/>
  <c r="L10" i="1"/>
  <c r="L9" i="1"/>
  <c r="L8" i="1"/>
  <c r="O9" i="1"/>
  <c r="O10" i="1"/>
  <c r="O11" i="1"/>
  <c r="O12" i="1"/>
  <c r="O13" i="1"/>
  <c r="O14" i="1"/>
  <c r="O15" i="1"/>
  <c r="O16" i="1"/>
  <c r="O17" i="1"/>
  <c r="O18" i="1"/>
  <c r="K28" i="1"/>
  <c r="H36" i="4" l="1"/>
  <c r="H40" i="4" s="1"/>
  <c r="G28" i="4"/>
  <c r="R27" i="4"/>
  <c r="O31" i="4" s="1"/>
  <c r="E4" i="3"/>
  <c r="H38" i="4" l="1"/>
  <c r="G12" i="1" l="1"/>
  <c r="J12" i="1" s="1"/>
  <c r="R11" i="1"/>
  <c r="G11" i="1"/>
  <c r="J11" i="1" s="1"/>
  <c r="G13" i="1"/>
  <c r="J13" i="1" s="1"/>
  <c r="G9" i="1"/>
  <c r="J9" i="1" s="1"/>
  <c r="G10" i="1"/>
  <c r="J10" i="1" s="1"/>
  <c r="G8" i="1"/>
  <c r="J8" i="1" s="1"/>
  <c r="S11" i="1" l="1"/>
  <c r="T11" i="1" s="1"/>
  <c r="R13" i="1"/>
  <c r="R12" i="1"/>
  <c r="R10" i="1"/>
  <c r="R9" i="1"/>
  <c r="S13" i="1" l="1"/>
  <c r="T13" i="1" s="1"/>
  <c r="S9" i="1"/>
  <c r="T9" i="1" s="1"/>
  <c r="S10" i="1"/>
  <c r="T10" i="1" s="1"/>
  <c r="S12" i="1"/>
  <c r="T12" i="1" s="1"/>
  <c r="R8" i="1"/>
  <c r="R14" i="1"/>
  <c r="G14" i="1"/>
  <c r="R15" i="1"/>
  <c r="G15" i="1"/>
  <c r="J15" i="1" s="1"/>
  <c r="G16" i="1"/>
  <c r="J16" i="1" s="1"/>
  <c r="R16" i="1"/>
  <c r="R18" i="1"/>
  <c r="G18" i="1"/>
  <c r="J18" i="1" s="1"/>
  <c r="R17" i="1"/>
  <c r="G17" i="1"/>
  <c r="J17" i="1" s="1"/>
  <c r="H19" i="1"/>
  <c r="S17" i="1" l="1"/>
  <c r="T17" i="1" s="1"/>
  <c r="S14" i="1"/>
  <c r="T14" i="1" s="1"/>
  <c r="S8" i="1"/>
  <c r="T8" i="1" s="1"/>
  <c r="S18" i="1"/>
  <c r="T18" i="1" s="1"/>
  <c r="S15" i="1"/>
  <c r="T15" i="1" s="1"/>
  <c r="S16" i="1"/>
  <c r="T16" i="1" s="1"/>
  <c r="G19" i="1"/>
  <c r="J14" i="1"/>
  <c r="J19" i="1" s="1"/>
  <c r="R19" i="1"/>
  <c r="Q31" i="1" l="1"/>
  <c r="Q32" i="1" s="1"/>
  <c r="T19" i="1"/>
  <c r="S19" i="1"/>
  <c r="E34" i="1"/>
  <c r="R34" i="1" l="1"/>
  <c r="G47" i="1"/>
</calcChain>
</file>

<file path=xl/sharedStrings.xml><?xml version="1.0" encoding="utf-8"?>
<sst xmlns="http://schemas.openxmlformats.org/spreadsheetml/2006/main" count="99" uniqueCount="60">
  <si>
    <t>S.NO</t>
  </si>
  <si>
    <t>TOTAL SLABS/FLOOR</t>
  </si>
  <si>
    <t>TYPE OF CONSTRUCTION</t>
  </si>
  <si>
    <t>STRUCTURE CONDITION</t>
  </si>
  <si>
    <t>TOTAL</t>
  </si>
  <si>
    <t>Godown-1</t>
  </si>
  <si>
    <t>Godown-2</t>
  </si>
  <si>
    <t>Godown-3</t>
  </si>
  <si>
    <t>Godown-4</t>
  </si>
  <si>
    <t>Transformer + D.G. Shed</t>
  </si>
  <si>
    <t>Office area (G.F.)</t>
  </si>
  <si>
    <t>Office area (F.F.)</t>
  </si>
  <si>
    <t>Office area (S.F.)</t>
  </si>
  <si>
    <t>Godown-5</t>
  </si>
  <si>
    <t>Production Building(G.F.)</t>
  </si>
  <si>
    <t xml:space="preserve">BUILDING/CIVIL STRUCTURE VALUATION |M/S KANPUR PLASTIPACK LTD. |PANKI INDUSTRIAL AREA, KANPUR </t>
  </si>
  <si>
    <t>Production Building(F.F.)</t>
  </si>
  <si>
    <t>Remarks:</t>
  </si>
  <si>
    <r>
      <t xml:space="preserve">GOVT. GUIDELINES RATE
</t>
    </r>
    <r>
      <rPr>
        <b/>
        <i/>
        <sz val="10"/>
        <color theme="0"/>
        <rFont val="Calibri"/>
        <family val="2"/>
        <scheme val="minor"/>
      </rPr>
      <t>(PER SQ. MTR.</t>
    </r>
    <r>
      <rPr>
        <b/>
        <sz val="10"/>
        <color theme="0"/>
        <rFont val="Calibri"/>
        <family val="2"/>
        <scheme val="minor"/>
      </rPr>
      <t>)</t>
    </r>
  </si>
  <si>
    <t xml:space="preserve">3.The valuation of the property has been done by the deprecated replacement cost approach. </t>
  </si>
  <si>
    <t>Brick Walled structure with GI Sheet Roof mounted over Iron Trusses</t>
  </si>
  <si>
    <t>RCC load bearing structure</t>
  </si>
  <si>
    <t>Average</t>
  </si>
  <si>
    <r>
      <t xml:space="preserve">TOTAL COVERED AREA
</t>
    </r>
    <r>
      <rPr>
        <b/>
        <i/>
        <sz val="10"/>
        <color indexed="9"/>
        <rFont val="Calibri"/>
        <family val="2"/>
      </rPr>
      <t>(SQ. MTR.)</t>
    </r>
  </si>
  <si>
    <r>
      <t xml:space="preserve">TOTAL COVERED AREA
</t>
    </r>
    <r>
      <rPr>
        <b/>
        <i/>
        <sz val="10"/>
        <color indexed="9"/>
        <rFont val="Calibri"/>
        <family val="2"/>
      </rPr>
      <t>( SQ. FT.)</t>
    </r>
  </si>
  <si>
    <t>GOVT. GUIDELINES VALUE</t>
  </si>
  <si>
    <t>Value</t>
  </si>
  <si>
    <t>Boundary wall</t>
  </si>
  <si>
    <t>Pavement &amp; others</t>
  </si>
  <si>
    <t>Round up</t>
  </si>
  <si>
    <t>Length(in mtr.)</t>
  </si>
  <si>
    <t>value</t>
  </si>
  <si>
    <t>Land</t>
  </si>
  <si>
    <t xml:space="preserve">Building </t>
  </si>
  <si>
    <t>Covered area
(in sq.mtr)</t>
  </si>
  <si>
    <t>Rate
(in sq.mtr)</t>
  </si>
  <si>
    <t>area(sq.m)</t>
  </si>
  <si>
    <t>rate(sq.m)</t>
  </si>
  <si>
    <t>Total</t>
  </si>
  <si>
    <t>Salvage Value</t>
  </si>
  <si>
    <t>DEPRECITION RATE</t>
  </si>
  <si>
    <t>PLINTH RATE (per sq.ft.)</t>
  </si>
  <si>
    <t>YEAR OF CONSTRUCTION</t>
  </si>
  <si>
    <t>YEAR OF VALUATION</t>
  </si>
  <si>
    <t>DEPRECIATION</t>
  </si>
  <si>
    <t>DEPRECIATED REPLACEMENT MARKET VALUE</t>
  </si>
  <si>
    <t>TOTAL LIFE CONSUMED(in yrs.)</t>
  </si>
  <si>
    <t>TOTAL ECONOMIC LIFE(in yrs.)</t>
  </si>
  <si>
    <t>Boundary Wall</t>
  </si>
  <si>
    <t>Rate/ r. mtr</t>
  </si>
  <si>
    <t>430.5 running meter @ Rs. 4000/- per Running Meter</t>
  </si>
  <si>
    <t>GROSS REPLACEMENT VALUE</t>
  </si>
  <si>
    <t>1. The civil structure belonging to M/s. Kanpur Plastipack Ltd situated at their plant at Plot no. D-19 &amp; D-20 Panki industrial Area, Site-1, Kanpur  are only considered
 in this valuation report.</t>
  </si>
  <si>
    <t>2. Area details of various structures of the subject property have been considered only on the basis of the site survey only as no area statement/approved map is 
provided to us</t>
  </si>
  <si>
    <t>FMV</t>
  </si>
  <si>
    <t>RV</t>
  </si>
  <si>
    <t>DSV</t>
  </si>
  <si>
    <t>insurance value</t>
  </si>
  <si>
    <t>govt.guideline value</t>
  </si>
  <si>
    <t>Net Present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</si>
</sst>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.00_ ;_ [$₹-4009]\ * \-#,##0.00_ ;_ [$₹-4009]\ * &quot;-&quot;??_ ;_ @_ "/>
    <numFmt numFmtId="165" formatCode="_ [$₹-4009]\ * #,##0_ ;_ [$₹-4009]\ * \-#,##0_ ;_ [$₹-4009]\ * &quot;-&quot;??_ ;_ @_ "/>
    <numFmt numFmtId="166" formatCode="_ &quot;₹&quot;\ * #,##0_ ;_ &quot;₹&quot;\ * \-#,##0_ ;_ &quot;₹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indexed="9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4" borderId="0" xfId="0" applyFill="1"/>
    <xf numFmtId="44" fontId="0" fillId="0" borderId="0" xfId="1" applyFont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4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1" applyNumberFormat="1" applyFont="1" applyAlignment="1">
      <alignment horizontal="center" vertical="center"/>
    </xf>
    <xf numFmtId="0" fontId="0" fillId="0" borderId="4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3" fillId="3" borderId="4" xfId="1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/>
    <xf numFmtId="0" fontId="5" fillId="2" borderId="4" xfId="0" applyFont="1" applyFill="1" applyBorder="1"/>
    <xf numFmtId="0" fontId="6" fillId="2" borderId="4" xfId="0" applyFont="1" applyFill="1" applyBorder="1"/>
    <xf numFmtId="0" fontId="3" fillId="3" borderId="3" xfId="0" applyFont="1" applyFill="1" applyBorder="1" applyAlignment="1">
      <alignment horizontal="center" vertical="center"/>
    </xf>
    <xf numFmtId="9" fontId="0" fillId="0" borderId="4" xfId="1" applyNumberFormat="1" applyFont="1" applyFill="1" applyBorder="1" applyAlignment="1">
      <alignment horizontal="center" vertical="center"/>
    </xf>
    <xf numFmtId="43" fontId="0" fillId="0" borderId="0" xfId="2" applyFont="1" applyAlignment="1">
      <alignment horizontal="center" vertical="center"/>
    </xf>
    <xf numFmtId="43" fontId="3" fillId="3" borderId="4" xfId="2" applyFont="1" applyFill="1" applyBorder="1" applyAlignment="1">
      <alignment horizontal="center" vertical="center" wrapText="1"/>
    </xf>
    <xf numFmtId="43" fontId="0" fillId="0" borderId="4" xfId="2" applyFont="1" applyFill="1" applyBorder="1" applyAlignment="1">
      <alignment horizontal="center" vertical="center"/>
    </xf>
    <xf numFmtId="43" fontId="5" fillId="2" borderId="4" xfId="2" applyFont="1" applyFill="1" applyBorder="1"/>
    <xf numFmtId="44" fontId="0" fillId="0" borderId="0" xfId="0" applyNumberFormat="1"/>
    <xf numFmtId="44" fontId="0" fillId="0" borderId="2" xfId="0" applyNumberFormat="1" applyBorder="1"/>
    <xf numFmtId="44" fontId="0" fillId="0" borderId="4" xfId="0" applyNumberFormat="1" applyBorder="1"/>
    <xf numFmtId="44" fontId="3" fillId="3" borderId="4" xfId="0" applyNumberFormat="1" applyFont="1" applyFill="1" applyBorder="1" applyAlignment="1">
      <alignment horizontal="center" vertical="center" wrapText="1"/>
    </xf>
    <xf numFmtId="44" fontId="3" fillId="3" borderId="5" xfId="0" applyNumberFormat="1" applyFont="1" applyFill="1" applyBorder="1" applyAlignment="1">
      <alignment horizontal="center" vertical="center" wrapText="1"/>
    </xf>
    <xf numFmtId="44" fontId="0" fillId="0" borderId="4" xfId="0" applyNumberFormat="1" applyBorder="1" applyAlignment="1">
      <alignment horizontal="left" vertical="center"/>
    </xf>
    <xf numFmtId="44" fontId="0" fillId="2" borderId="4" xfId="0" applyNumberFormat="1" applyFill="1" applyBorder="1"/>
    <xf numFmtId="0" fontId="10" fillId="0" borderId="0" xfId="0" applyFont="1"/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65" fontId="0" fillId="0" borderId="4" xfId="0" applyNumberFormat="1" applyBorder="1" applyAlignment="1">
      <alignment vertical="center"/>
    </xf>
    <xf numFmtId="165" fontId="0" fillId="0" borderId="4" xfId="0" applyNumberFormat="1" applyBorder="1"/>
    <xf numFmtId="165" fontId="0" fillId="0" borderId="5" xfId="0" applyNumberFormat="1" applyBorder="1"/>
    <xf numFmtId="165" fontId="0" fillId="4" borderId="4" xfId="0" applyNumberFormat="1" applyFill="1" applyBorder="1" applyAlignment="1">
      <alignment vertical="center"/>
    </xf>
    <xf numFmtId="165" fontId="0" fillId="0" borderId="0" xfId="0" applyNumberFormat="1"/>
    <xf numFmtId="166" fontId="0" fillId="0" borderId="4" xfId="2" applyNumberFormat="1" applyFont="1" applyBorder="1" applyAlignment="1">
      <alignment vertical="center"/>
    </xf>
    <xf numFmtId="166" fontId="0" fillId="0" borderId="0" xfId="2" applyNumberFormat="1" applyFont="1"/>
    <xf numFmtId="44" fontId="10" fillId="2" borderId="4" xfId="0" applyNumberFormat="1" applyFont="1" applyFill="1" applyBorder="1"/>
    <xf numFmtId="0" fontId="11" fillId="0" borderId="0" xfId="0" applyFont="1"/>
    <xf numFmtId="44" fontId="0" fillId="0" borderId="0" xfId="0" applyNumberFormat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center" vertical="center"/>
    </xf>
    <xf numFmtId="44" fontId="10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44" fontId="0" fillId="0" borderId="4" xfId="0" applyNumberForma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4" fontId="0" fillId="0" borderId="7" xfId="0" applyNumberFormat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4</xdr:row>
      <xdr:rowOff>161925</xdr:rowOff>
    </xdr:from>
    <xdr:to>
      <xdr:col>11</xdr:col>
      <xdr:colOff>28575</xdr:colOff>
      <xdr:row>12</xdr:row>
      <xdr:rowOff>95250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923925"/>
          <a:ext cx="6153150" cy="1457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11</xdr:col>
      <xdr:colOff>227700</xdr:colOff>
      <xdr:row>21</xdr:row>
      <xdr:rowOff>184067</xdr:rowOff>
    </xdr:to>
    <xdr:pic>
      <xdr:nvPicPr>
        <xdr:cNvPr id="2" name="Picture 1" descr="Screen Clippi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7200000" cy="416551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13</xdr:col>
      <xdr:colOff>9525</xdr:colOff>
      <xdr:row>0</xdr:row>
      <xdr:rowOff>171450</xdr:rowOff>
    </xdr:from>
    <xdr:to>
      <xdr:col>21</xdr:col>
      <xdr:colOff>608330</xdr:colOff>
      <xdr:row>20</xdr:row>
      <xdr:rowOff>178435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71450"/>
          <a:ext cx="5761355" cy="381698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47"/>
  <sheetViews>
    <sheetView tabSelected="1" topLeftCell="F10" zoomScale="82" zoomScaleNormal="82" workbookViewId="0">
      <selection activeCell="T8" sqref="T8"/>
    </sheetView>
  </sheetViews>
  <sheetFormatPr defaultColWidth="10.28515625" defaultRowHeight="15" x14ac:dyDescent="0.25"/>
  <cols>
    <col min="3" max="3" width="10.28515625" style="1"/>
    <col min="4" max="4" width="29.140625" style="1" customWidth="1"/>
    <col min="5" max="5" width="45.28515625" style="1" customWidth="1"/>
    <col min="6" max="6" width="11.7109375" style="1" customWidth="1"/>
    <col min="7" max="7" width="17.5703125" style="1" bestFit="1" customWidth="1"/>
    <col min="8" max="8" width="11.28515625" style="1" customWidth="1"/>
    <col min="9" max="9" width="12.5703125" style="13" customWidth="1"/>
    <col min="10" max="10" width="16.42578125" style="11" customWidth="1"/>
    <col min="11" max="11" width="8.5703125" style="11" customWidth="1"/>
    <col min="12" max="12" width="11.85546875" style="30" customWidth="1"/>
    <col min="13" max="16" width="16.42578125" style="16" customWidth="1"/>
    <col min="17" max="17" width="18.42578125" style="2" customWidth="1"/>
    <col min="18" max="18" width="18.42578125" customWidth="1"/>
    <col min="19" max="20" width="18.42578125" style="34" customWidth="1"/>
    <col min="266" max="266" width="24.7109375" bestFit="1" customWidth="1"/>
    <col min="267" max="267" width="20.5703125" bestFit="1" customWidth="1"/>
    <col min="268" max="268" width="45.85546875" customWidth="1"/>
    <col min="269" max="269" width="17" customWidth="1"/>
    <col min="270" max="271" width="12.5703125" customWidth="1"/>
    <col min="272" max="272" width="15.85546875" customWidth="1"/>
    <col min="273" max="273" width="17" bestFit="1" customWidth="1"/>
    <col min="522" max="522" width="24.7109375" bestFit="1" customWidth="1"/>
    <col min="523" max="523" width="20.5703125" bestFit="1" customWidth="1"/>
    <col min="524" max="524" width="45.85546875" customWidth="1"/>
    <col min="525" max="525" width="17" customWidth="1"/>
    <col min="526" max="527" width="12.5703125" customWidth="1"/>
    <col min="528" max="528" width="15.85546875" customWidth="1"/>
    <col min="529" max="529" width="17" bestFit="1" customWidth="1"/>
    <col min="778" max="778" width="24.7109375" bestFit="1" customWidth="1"/>
    <col min="779" max="779" width="20.5703125" bestFit="1" customWidth="1"/>
    <col min="780" max="780" width="45.85546875" customWidth="1"/>
    <col min="781" max="781" width="17" customWidth="1"/>
    <col min="782" max="783" width="12.5703125" customWidth="1"/>
    <col min="784" max="784" width="15.85546875" customWidth="1"/>
    <col min="785" max="785" width="17" bestFit="1" customWidth="1"/>
    <col min="1034" max="1034" width="24.7109375" bestFit="1" customWidth="1"/>
    <col min="1035" max="1035" width="20.5703125" bestFit="1" customWidth="1"/>
    <col min="1036" max="1036" width="45.85546875" customWidth="1"/>
    <col min="1037" max="1037" width="17" customWidth="1"/>
    <col min="1038" max="1039" width="12.5703125" customWidth="1"/>
    <col min="1040" max="1040" width="15.85546875" customWidth="1"/>
    <col min="1041" max="1041" width="17" bestFit="1" customWidth="1"/>
    <col min="1290" max="1290" width="24.7109375" bestFit="1" customWidth="1"/>
    <col min="1291" max="1291" width="20.5703125" bestFit="1" customWidth="1"/>
    <col min="1292" max="1292" width="45.85546875" customWidth="1"/>
    <col min="1293" max="1293" width="17" customWidth="1"/>
    <col min="1294" max="1295" width="12.5703125" customWidth="1"/>
    <col min="1296" max="1296" width="15.85546875" customWidth="1"/>
    <col min="1297" max="1297" width="17" bestFit="1" customWidth="1"/>
    <col min="1546" max="1546" width="24.7109375" bestFit="1" customWidth="1"/>
    <col min="1547" max="1547" width="20.5703125" bestFit="1" customWidth="1"/>
    <col min="1548" max="1548" width="45.85546875" customWidth="1"/>
    <col min="1549" max="1549" width="17" customWidth="1"/>
    <col min="1550" max="1551" width="12.5703125" customWidth="1"/>
    <col min="1552" max="1552" width="15.85546875" customWidth="1"/>
    <col min="1553" max="1553" width="17" bestFit="1" customWidth="1"/>
    <col min="1802" max="1802" width="24.7109375" bestFit="1" customWidth="1"/>
    <col min="1803" max="1803" width="20.5703125" bestFit="1" customWidth="1"/>
    <col min="1804" max="1804" width="45.85546875" customWidth="1"/>
    <col min="1805" max="1805" width="17" customWidth="1"/>
    <col min="1806" max="1807" width="12.5703125" customWidth="1"/>
    <col min="1808" max="1808" width="15.85546875" customWidth="1"/>
    <col min="1809" max="1809" width="17" bestFit="1" customWidth="1"/>
    <col min="2058" max="2058" width="24.7109375" bestFit="1" customWidth="1"/>
    <col min="2059" max="2059" width="20.5703125" bestFit="1" customWidth="1"/>
    <col min="2060" max="2060" width="45.85546875" customWidth="1"/>
    <col min="2061" max="2061" width="17" customWidth="1"/>
    <col min="2062" max="2063" width="12.5703125" customWidth="1"/>
    <col min="2064" max="2064" width="15.85546875" customWidth="1"/>
    <col min="2065" max="2065" width="17" bestFit="1" customWidth="1"/>
    <col min="2314" max="2314" width="24.7109375" bestFit="1" customWidth="1"/>
    <col min="2315" max="2315" width="20.5703125" bestFit="1" customWidth="1"/>
    <col min="2316" max="2316" width="45.85546875" customWidth="1"/>
    <col min="2317" max="2317" width="17" customWidth="1"/>
    <col min="2318" max="2319" width="12.5703125" customWidth="1"/>
    <col min="2320" max="2320" width="15.85546875" customWidth="1"/>
    <col min="2321" max="2321" width="17" bestFit="1" customWidth="1"/>
    <col min="2570" max="2570" width="24.7109375" bestFit="1" customWidth="1"/>
    <col min="2571" max="2571" width="20.5703125" bestFit="1" customWidth="1"/>
    <col min="2572" max="2572" width="45.85546875" customWidth="1"/>
    <col min="2573" max="2573" width="17" customWidth="1"/>
    <col min="2574" max="2575" width="12.5703125" customWidth="1"/>
    <col min="2576" max="2576" width="15.85546875" customWidth="1"/>
    <col min="2577" max="2577" width="17" bestFit="1" customWidth="1"/>
    <col min="2826" max="2826" width="24.7109375" bestFit="1" customWidth="1"/>
    <col min="2827" max="2827" width="20.5703125" bestFit="1" customWidth="1"/>
    <col min="2828" max="2828" width="45.85546875" customWidth="1"/>
    <col min="2829" max="2829" width="17" customWidth="1"/>
    <col min="2830" max="2831" width="12.5703125" customWidth="1"/>
    <col min="2832" max="2832" width="15.85546875" customWidth="1"/>
    <col min="2833" max="2833" width="17" bestFit="1" customWidth="1"/>
    <col min="3082" max="3082" width="24.7109375" bestFit="1" customWidth="1"/>
    <col min="3083" max="3083" width="20.5703125" bestFit="1" customWidth="1"/>
    <col min="3084" max="3084" width="45.85546875" customWidth="1"/>
    <col min="3085" max="3085" width="17" customWidth="1"/>
    <col min="3086" max="3087" width="12.5703125" customWidth="1"/>
    <col min="3088" max="3088" width="15.85546875" customWidth="1"/>
    <col min="3089" max="3089" width="17" bestFit="1" customWidth="1"/>
    <col min="3338" max="3338" width="24.7109375" bestFit="1" customWidth="1"/>
    <col min="3339" max="3339" width="20.5703125" bestFit="1" customWidth="1"/>
    <col min="3340" max="3340" width="45.85546875" customWidth="1"/>
    <col min="3341" max="3341" width="17" customWidth="1"/>
    <col min="3342" max="3343" width="12.5703125" customWidth="1"/>
    <col min="3344" max="3344" width="15.85546875" customWidth="1"/>
    <col min="3345" max="3345" width="17" bestFit="1" customWidth="1"/>
    <col min="3594" max="3594" width="24.7109375" bestFit="1" customWidth="1"/>
    <col min="3595" max="3595" width="20.5703125" bestFit="1" customWidth="1"/>
    <col min="3596" max="3596" width="45.85546875" customWidth="1"/>
    <col min="3597" max="3597" width="17" customWidth="1"/>
    <col min="3598" max="3599" width="12.5703125" customWidth="1"/>
    <col min="3600" max="3600" width="15.85546875" customWidth="1"/>
    <col min="3601" max="3601" width="17" bestFit="1" customWidth="1"/>
    <col min="3850" max="3850" width="24.7109375" bestFit="1" customWidth="1"/>
    <col min="3851" max="3851" width="20.5703125" bestFit="1" customWidth="1"/>
    <col min="3852" max="3852" width="45.85546875" customWidth="1"/>
    <col min="3853" max="3853" width="17" customWidth="1"/>
    <col min="3854" max="3855" width="12.5703125" customWidth="1"/>
    <col min="3856" max="3856" width="15.85546875" customWidth="1"/>
    <col min="3857" max="3857" width="17" bestFit="1" customWidth="1"/>
    <col min="4106" max="4106" width="24.7109375" bestFit="1" customWidth="1"/>
    <col min="4107" max="4107" width="20.5703125" bestFit="1" customWidth="1"/>
    <col min="4108" max="4108" width="45.85546875" customWidth="1"/>
    <col min="4109" max="4109" width="17" customWidth="1"/>
    <col min="4110" max="4111" width="12.5703125" customWidth="1"/>
    <col min="4112" max="4112" width="15.85546875" customWidth="1"/>
    <col min="4113" max="4113" width="17" bestFit="1" customWidth="1"/>
    <col min="4362" max="4362" width="24.7109375" bestFit="1" customWidth="1"/>
    <col min="4363" max="4363" width="20.5703125" bestFit="1" customWidth="1"/>
    <col min="4364" max="4364" width="45.85546875" customWidth="1"/>
    <col min="4365" max="4365" width="17" customWidth="1"/>
    <col min="4366" max="4367" width="12.5703125" customWidth="1"/>
    <col min="4368" max="4368" width="15.85546875" customWidth="1"/>
    <col min="4369" max="4369" width="17" bestFit="1" customWidth="1"/>
    <col min="4618" max="4618" width="24.7109375" bestFit="1" customWidth="1"/>
    <col min="4619" max="4619" width="20.5703125" bestFit="1" customWidth="1"/>
    <col min="4620" max="4620" width="45.85546875" customWidth="1"/>
    <col min="4621" max="4621" width="17" customWidth="1"/>
    <col min="4622" max="4623" width="12.5703125" customWidth="1"/>
    <col min="4624" max="4624" width="15.85546875" customWidth="1"/>
    <col min="4625" max="4625" width="17" bestFit="1" customWidth="1"/>
    <col min="4874" max="4874" width="24.7109375" bestFit="1" customWidth="1"/>
    <col min="4875" max="4875" width="20.5703125" bestFit="1" customWidth="1"/>
    <col min="4876" max="4876" width="45.85546875" customWidth="1"/>
    <col min="4877" max="4877" width="17" customWidth="1"/>
    <col min="4878" max="4879" width="12.5703125" customWidth="1"/>
    <col min="4880" max="4880" width="15.85546875" customWidth="1"/>
    <col min="4881" max="4881" width="17" bestFit="1" customWidth="1"/>
    <col min="5130" max="5130" width="24.7109375" bestFit="1" customWidth="1"/>
    <col min="5131" max="5131" width="20.5703125" bestFit="1" customWidth="1"/>
    <col min="5132" max="5132" width="45.85546875" customWidth="1"/>
    <col min="5133" max="5133" width="17" customWidth="1"/>
    <col min="5134" max="5135" width="12.5703125" customWidth="1"/>
    <col min="5136" max="5136" width="15.85546875" customWidth="1"/>
    <col min="5137" max="5137" width="17" bestFit="1" customWidth="1"/>
    <col min="5386" max="5386" width="24.7109375" bestFit="1" customWidth="1"/>
    <col min="5387" max="5387" width="20.5703125" bestFit="1" customWidth="1"/>
    <col min="5388" max="5388" width="45.85546875" customWidth="1"/>
    <col min="5389" max="5389" width="17" customWidth="1"/>
    <col min="5390" max="5391" width="12.5703125" customWidth="1"/>
    <col min="5392" max="5392" width="15.85546875" customWidth="1"/>
    <col min="5393" max="5393" width="17" bestFit="1" customWidth="1"/>
    <col min="5642" max="5642" width="24.7109375" bestFit="1" customWidth="1"/>
    <col min="5643" max="5643" width="20.5703125" bestFit="1" customWidth="1"/>
    <col min="5644" max="5644" width="45.85546875" customWidth="1"/>
    <col min="5645" max="5645" width="17" customWidth="1"/>
    <col min="5646" max="5647" width="12.5703125" customWidth="1"/>
    <col min="5648" max="5648" width="15.85546875" customWidth="1"/>
    <col min="5649" max="5649" width="17" bestFit="1" customWidth="1"/>
    <col min="5898" max="5898" width="24.7109375" bestFit="1" customWidth="1"/>
    <col min="5899" max="5899" width="20.5703125" bestFit="1" customWidth="1"/>
    <col min="5900" max="5900" width="45.85546875" customWidth="1"/>
    <col min="5901" max="5901" width="17" customWidth="1"/>
    <col min="5902" max="5903" width="12.5703125" customWidth="1"/>
    <col min="5904" max="5904" width="15.85546875" customWidth="1"/>
    <col min="5905" max="5905" width="17" bestFit="1" customWidth="1"/>
    <col min="6154" max="6154" width="24.7109375" bestFit="1" customWidth="1"/>
    <col min="6155" max="6155" width="20.5703125" bestFit="1" customWidth="1"/>
    <col min="6156" max="6156" width="45.85546875" customWidth="1"/>
    <col min="6157" max="6157" width="17" customWidth="1"/>
    <col min="6158" max="6159" width="12.5703125" customWidth="1"/>
    <col min="6160" max="6160" width="15.85546875" customWidth="1"/>
    <col min="6161" max="6161" width="17" bestFit="1" customWidth="1"/>
    <col min="6410" max="6410" width="24.7109375" bestFit="1" customWidth="1"/>
    <col min="6411" max="6411" width="20.5703125" bestFit="1" customWidth="1"/>
    <col min="6412" max="6412" width="45.85546875" customWidth="1"/>
    <col min="6413" max="6413" width="17" customWidth="1"/>
    <col min="6414" max="6415" width="12.5703125" customWidth="1"/>
    <col min="6416" max="6416" width="15.85546875" customWidth="1"/>
    <col min="6417" max="6417" width="17" bestFit="1" customWidth="1"/>
    <col min="6666" max="6666" width="24.7109375" bestFit="1" customWidth="1"/>
    <col min="6667" max="6667" width="20.5703125" bestFit="1" customWidth="1"/>
    <col min="6668" max="6668" width="45.85546875" customWidth="1"/>
    <col min="6669" max="6669" width="17" customWidth="1"/>
    <col min="6670" max="6671" width="12.5703125" customWidth="1"/>
    <col min="6672" max="6672" width="15.85546875" customWidth="1"/>
    <col min="6673" max="6673" width="17" bestFit="1" customWidth="1"/>
    <col min="6922" max="6922" width="24.7109375" bestFit="1" customWidth="1"/>
    <col min="6923" max="6923" width="20.5703125" bestFit="1" customWidth="1"/>
    <col min="6924" max="6924" width="45.85546875" customWidth="1"/>
    <col min="6925" max="6925" width="17" customWidth="1"/>
    <col min="6926" max="6927" width="12.5703125" customWidth="1"/>
    <col min="6928" max="6928" width="15.85546875" customWidth="1"/>
    <col min="6929" max="6929" width="17" bestFit="1" customWidth="1"/>
    <col min="7178" max="7178" width="24.7109375" bestFit="1" customWidth="1"/>
    <col min="7179" max="7179" width="20.5703125" bestFit="1" customWidth="1"/>
    <col min="7180" max="7180" width="45.85546875" customWidth="1"/>
    <col min="7181" max="7181" width="17" customWidth="1"/>
    <col min="7182" max="7183" width="12.5703125" customWidth="1"/>
    <col min="7184" max="7184" width="15.85546875" customWidth="1"/>
    <col min="7185" max="7185" width="17" bestFit="1" customWidth="1"/>
    <col min="7434" max="7434" width="24.7109375" bestFit="1" customWidth="1"/>
    <col min="7435" max="7435" width="20.5703125" bestFit="1" customWidth="1"/>
    <col min="7436" max="7436" width="45.85546875" customWidth="1"/>
    <col min="7437" max="7437" width="17" customWidth="1"/>
    <col min="7438" max="7439" width="12.5703125" customWidth="1"/>
    <col min="7440" max="7440" width="15.85546875" customWidth="1"/>
    <col min="7441" max="7441" width="17" bestFit="1" customWidth="1"/>
    <col min="7690" max="7690" width="24.7109375" bestFit="1" customWidth="1"/>
    <col min="7691" max="7691" width="20.5703125" bestFit="1" customWidth="1"/>
    <col min="7692" max="7692" width="45.85546875" customWidth="1"/>
    <col min="7693" max="7693" width="17" customWidth="1"/>
    <col min="7694" max="7695" width="12.5703125" customWidth="1"/>
    <col min="7696" max="7696" width="15.85546875" customWidth="1"/>
    <col min="7697" max="7697" width="17" bestFit="1" customWidth="1"/>
    <col min="7946" max="7946" width="24.7109375" bestFit="1" customWidth="1"/>
    <col min="7947" max="7947" width="20.5703125" bestFit="1" customWidth="1"/>
    <col min="7948" max="7948" width="45.85546875" customWidth="1"/>
    <col min="7949" max="7949" width="17" customWidth="1"/>
    <col min="7950" max="7951" width="12.5703125" customWidth="1"/>
    <col min="7952" max="7952" width="15.85546875" customWidth="1"/>
    <col min="7953" max="7953" width="17" bestFit="1" customWidth="1"/>
    <col min="8202" max="8202" width="24.7109375" bestFit="1" customWidth="1"/>
    <col min="8203" max="8203" width="20.5703125" bestFit="1" customWidth="1"/>
    <col min="8204" max="8204" width="45.85546875" customWidth="1"/>
    <col min="8205" max="8205" width="17" customWidth="1"/>
    <col min="8206" max="8207" width="12.5703125" customWidth="1"/>
    <col min="8208" max="8208" width="15.85546875" customWidth="1"/>
    <col min="8209" max="8209" width="17" bestFit="1" customWidth="1"/>
    <col min="8458" max="8458" width="24.7109375" bestFit="1" customWidth="1"/>
    <col min="8459" max="8459" width="20.5703125" bestFit="1" customWidth="1"/>
    <col min="8460" max="8460" width="45.85546875" customWidth="1"/>
    <col min="8461" max="8461" width="17" customWidth="1"/>
    <col min="8462" max="8463" width="12.5703125" customWidth="1"/>
    <col min="8464" max="8464" width="15.85546875" customWidth="1"/>
    <col min="8465" max="8465" width="17" bestFit="1" customWidth="1"/>
    <col min="8714" max="8714" width="24.7109375" bestFit="1" customWidth="1"/>
    <col min="8715" max="8715" width="20.5703125" bestFit="1" customWidth="1"/>
    <col min="8716" max="8716" width="45.85546875" customWidth="1"/>
    <col min="8717" max="8717" width="17" customWidth="1"/>
    <col min="8718" max="8719" width="12.5703125" customWidth="1"/>
    <col min="8720" max="8720" width="15.85546875" customWidth="1"/>
    <col min="8721" max="8721" width="17" bestFit="1" customWidth="1"/>
    <col min="8970" max="8970" width="24.7109375" bestFit="1" customWidth="1"/>
    <col min="8971" max="8971" width="20.5703125" bestFit="1" customWidth="1"/>
    <col min="8972" max="8972" width="45.85546875" customWidth="1"/>
    <col min="8973" max="8973" width="17" customWidth="1"/>
    <col min="8974" max="8975" width="12.5703125" customWidth="1"/>
    <col min="8976" max="8976" width="15.85546875" customWidth="1"/>
    <col min="8977" max="8977" width="17" bestFit="1" customWidth="1"/>
    <col min="9226" max="9226" width="24.7109375" bestFit="1" customWidth="1"/>
    <col min="9227" max="9227" width="20.5703125" bestFit="1" customWidth="1"/>
    <col min="9228" max="9228" width="45.85546875" customWidth="1"/>
    <col min="9229" max="9229" width="17" customWidth="1"/>
    <col min="9230" max="9231" width="12.5703125" customWidth="1"/>
    <col min="9232" max="9232" width="15.85546875" customWidth="1"/>
    <col min="9233" max="9233" width="17" bestFit="1" customWidth="1"/>
    <col min="9482" max="9482" width="24.7109375" bestFit="1" customWidth="1"/>
    <col min="9483" max="9483" width="20.5703125" bestFit="1" customWidth="1"/>
    <col min="9484" max="9484" width="45.85546875" customWidth="1"/>
    <col min="9485" max="9485" width="17" customWidth="1"/>
    <col min="9486" max="9487" width="12.5703125" customWidth="1"/>
    <col min="9488" max="9488" width="15.85546875" customWidth="1"/>
    <col min="9489" max="9489" width="17" bestFit="1" customWidth="1"/>
    <col min="9738" max="9738" width="24.7109375" bestFit="1" customWidth="1"/>
    <col min="9739" max="9739" width="20.5703125" bestFit="1" customWidth="1"/>
    <col min="9740" max="9740" width="45.85546875" customWidth="1"/>
    <col min="9741" max="9741" width="17" customWidth="1"/>
    <col min="9742" max="9743" width="12.5703125" customWidth="1"/>
    <col min="9744" max="9744" width="15.85546875" customWidth="1"/>
    <col min="9745" max="9745" width="17" bestFit="1" customWidth="1"/>
    <col min="9994" max="9994" width="24.7109375" bestFit="1" customWidth="1"/>
    <col min="9995" max="9995" width="20.5703125" bestFit="1" customWidth="1"/>
    <col min="9996" max="9996" width="45.85546875" customWidth="1"/>
    <col min="9997" max="9997" width="17" customWidth="1"/>
    <col min="9998" max="9999" width="12.5703125" customWidth="1"/>
    <col min="10000" max="10000" width="15.85546875" customWidth="1"/>
    <col min="10001" max="10001" width="17" bestFit="1" customWidth="1"/>
    <col min="10250" max="10250" width="24.7109375" bestFit="1" customWidth="1"/>
    <col min="10251" max="10251" width="20.5703125" bestFit="1" customWidth="1"/>
    <col min="10252" max="10252" width="45.85546875" customWidth="1"/>
    <col min="10253" max="10253" width="17" customWidth="1"/>
    <col min="10254" max="10255" width="12.5703125" customWidth="1"/>
    <col min="10256" max="10256" width="15.85546875" customWidth="1"/>
    <col min="10257" max="10257" width="17" bestFit="1" customWidth="1"/>
    <col min="10506" max="10506" width="24.7109375" bestFit="1" customWidth="1"/>
    <col min="10507" max="10507" width="20.5703125" bestFit="1" customWidth="1"/>
    <col min="10508" max="10508" width="45.85546875" customWidth="1"/>
    <col min="10509" max="10509" width="17" customWidth="1"/>
    <col min="10510" max="10511" width="12.5703125" customWidth="1"/>
    <col min="10512" max="10512" width="15.85546875" customWidth="1"/>
    <col min="10513" max="10513" width="17" bestFit="1" customWidth="1"/>
    <col min="10762" max="10762" width="24.7109375" bestFit="1" customWidth="1"/>
    <col min="10763" max="10763" width="20.5703125" bestFit="1" customWidth="1"/>
    <col min="10764" max="10764" width="45.85546875" customWidth="1"/>
    <col min="10765" max="10765" width="17" customWidth="1"/>
    <col min="10766" max="10767" width="12.5703125" customWidth="1"/>
    <col min="10768" max="10768" width="15.85546875" customWidth="1"/>
    <col min="10769" max="10769" width="17" bestFit="1" customWidth="1"/>
    <col min="11018" max="11018" width="24.7109375" bestFit="1" customWidth="1"/>
    <col min="11019" max="11019" width="20.5703125" bestFit="1" customWidth="1"/>
    <col min="11020" max="11020" width="45.85546875" customWidth="1"/>
    <col min="11021" max="11021" width="17" customWidth="1"/>
    <col min="11022" max="11023" width="12.5703125" customWidth="1"/>
    <col min="11024" max="11024" width="15.85546875" customWidth="1"/>
    <col min="11025" max="11025" width="17" bestFit="1" customWidth="1"/>
    <col min="11274" max="11274" width="24.7109375" bestFit="1" customWidth="1"/>
    <col min="11275" max="11275" width="20.5703125" bestFit="1" customWidth="1"/>
    <col min="11276" max="11276" width="45.85546875" customWidth="1"/>
    <col min="11277" max="11277" width="17" customWidth="1"/>
    <col min="11278" max="11279" width="12.5703125" customWidth="1"/>
    <col min="11280" max="11280" width="15.85546875" customWidth="1"/>
    <col min="11281" max="11281" width="17" bestFit="1" customWidth="1"/>
    <col min="11530" max="11530" width="24.7109375" bestFit="1" customWidth="1"/>
    <col min="11531" max="11531" width="20.5703125" bestFit="1" customWidth="1"/>
    <col min="11532" max="11532" width="45.85546875" customWidth="1"/>
    <col min="11533" max="11533" width="17" customWidth="1"/>
    <col min="11534" max="11535" width="12.5703125" customWidth="1"/>
    <col min="11536" max="11536" width="15.85546875" customWidth="1"/>
    <col min="11537" max="11537" width="17" bestFit="1" customWidth="1"/>
    <col min="11786" max="11786" width="24.7109375" bestFit="1" customWidth="1"/>
    <col min="11787" max="11787" width="20.5703125" bestFit="1" customWidth="1"/>
    <col min="11788" max="11788" width="45.85546875" customWidth="1"/>
    <col min="11789" max="11789" width="17" customWidth="1"/>
    <col min="11790" max="11791" width="12.5703125" customWidth="1"/>
    <col min="11792" max="11792" width="15.85546875" customWidth="1"/>
    <col min="11793" max="11793" width="17" bestFit="1" customWidth="1"/>
    <col min="12042" max="12042" width="24.7109375" bestFit="1" customWidth="1"/>
    <col min="12043" max="12043" width="20.5703125" bestFit="1" customWidth="1"/>
    <col min="12044" max="12044" width="45.85546875" customWidth="1"/>
    <col min="12045" max="12045" width="17" customWidth="1"/>
    <col min="12046" max="12047" width="12.5703125" customWidth="1"/>
    <col min="12048" max="12048" width="15.85546875" customWidth="1"/>
    <col min="12049" max="12049" width="17" bestFit="1" customWidth="1"/>
    <col min="12298" max="12298" width="24.7109375" bestFit="1" customWidth="1"/>
    <col min="12299" max="12299" width="20.5703125" bestFit="1" customWidth="1"/>
    <col min="12300" max="12300" width="45.85546875" customWidth="1"/>
    <col min="12301" max="12301" width="17" customWidth="1"/>
    <col min="12302" max="12303" width="12.5703125" customWidth="1"/>
    <col min="12304" max="12304" width="15.85546875" customWidth="1"/>
    <col min="12305" max="12305" width="17" bestFit="1" customWidth="1"/>
    <col min="12554" max="12554" width="24.7109375" bestFit="1" customWidth="1"/>
    <col min="12555" max="12555" width="20.5703125" bestFit="1" customWidth="1"/>
    <col min="12556" max="12556" width="45.85546875" customWidth="1"/>
    <col min="12557" max="12557" width="17" customWidth="1"/>
    <col min="12558" max="12559" width="12.5703125" customWidth="1"/>
    <col min="12560" max="12560" width="15.85546875" customWidth="1"/>
    <col min="12561" max="12561" width="17" bestFit="1" customWidth="1"/>
    <col min="12810" max="12810" width="24.7109375" bestFit="1" customWidth="1"/>
    <col min="12811" max="12811" width="20.5703125" bestFit="1" customWidth="1"/>
    <col min="12812" max="12812" width="45.85546875" customWidth="1"/>
    <col min="12813" max="12813" width="17" customWidth="1"/>
    <col min="12814" max="12815" width="12.5703125" customWidth="1"/>
    <col min="12816" max="12816" width="15.85546875" customWidth="1"/>
    <col min="12817" max="12817" width="17" bestFit="1" customWidth="1"/>
    <col min="13066" max="13066" width="24.7109375" bestFit="1" customWidth="1"/>
    <col min="13067" max="13067" width="20.5703125" bestFit="1" customWidth="1"/>
    <col min="13068" max="13068" width="45.85546875" customWidth="1"/>
    <col min="13069" max="13069" width="17" customWidth="1"/>
    <col min="13070" max="13071" width="12.5703125" customWidth="1"/>
    <col min="13072" max="13072" width="15.85546875" customWidth="1"/>
    <col min="13073" max="13073" width="17" bestFit="1" customWidth="1"/>
    <col min="13322" max="13322" width="24.7109375" bestFit="1" customWidth="1"/>
    <col min="13323" max="13323" width="20.5703125" bestFit="1" customWidth="1"/>
    <col min="13324" max="13324" width="45.85546875" customWidth="1"/>
    <col min="13325" max="13325" width="17" customWidth="1"/>
    <col min="13326" max="13327" width="12.5703125" customWidth="1"/>
    <col min="13328" max="13328" width="15.85546875" customWidth="1"/>
    <col min="13329" max="13329" width="17" bestFit="1" customWidth="1"/>
    <col min="13578" max="13578" width="24.7109375" bestFit="1" customWidth="1"/>
    <col min="13579" max="13579" width="20.5703125" bestFit="1" customWidth="1"/>
    <col min="13580" max="13580" width="45.85546875" customWidth="1"/>
    <col min="13581" max="13581" width="17" customWidth="1"/>
    <col min="13582" max="13583" width="12.5703125" customWidth="1"/>
    <col min="13584" max="13584" width="15.85546875" customWidth="1"/>
    <col min="13585" max="13585" width="17" bestFit="1" customWidth="1"/>
    <col min="13834" max="13834" width="24.7109375" bestFit="1" customWidth="1"/>
    <col min="13835" max="13835" width="20.5703125" bestFit="1" customWidth="1"/>
    <col min="13836" max="13836" width="45.85546875" customWidth="1"/>
    <col min="13837" max="13837" width="17" customWidth="1"/>
    <col min="13838" max="13839" width="12.5703125" customWidth="1"/>
    <col min="13840" max="13840" width="15.85546875" customWidth="1"/>
    <col min="13841" max="13841" width="17" bestFit="1" customWidth="1"/>
    <col min="14090" max="14090" width="24.7109375" bestFit="1" customWidth="1"/>
    <col min="14091" max="14091" width="20.5703125" bestFit="1" customWidth="1"/>
    <col min="14092" max="14092" width="45.85546875" customWidth="1"/>
    <col min="14093" max="14093" width="17" customWidth="1"/>
    <col min="14094" max="14095" width="12.5703125" customWidth="1"/>
    <col min="14096" max="14096" width="15.85546875" customWidth="1"/>
    <col min="14097" max="14097" width="17" bestFit="1" customWidth="1"/>
    <col min="14346" max="14346" width="24.7109375" bestFit="1" customWidth="1"/>
    <col min="14347" max="14347" width="20.5703125" bestFit="1" customWidth="1"/>
    <col min="14348" max="14348" width="45.85546875" customWidth="1"/>
    <col min="14349" max="14349" width="17" customWidth="1"/>
    <col min="14350" max="14351" width="12.5703125" customWidth="1"/>
    <col min="14352" max="14352" width="15.85546875" customWidth="1"/>
    <col min="14353" max="14353" width="17" bestFit="1" customWidth="1"/>
    <col min="14602" max="14602" width="24.7109375" bestFit="1" customWidth="1"/>
    <col min="14603" max="14603" width="20.5703125" bestFit="1" customWidth="1"/>
    <col min="14604" max="14604" width="45.85546875" customWidth="1"/>
    <col min="14605" max="14605" width="17" customWidth="1"/>
    <col min="14606" max="14607" width="12.5703125" customWidth="1"/>
    <col min="14608" max="14608" width="15.85546875" customWidth="1"/>
    <col min="14609" max="14609" width="17" bestFit="1" customWidth="1"/>
    <col min="14858" max="14858" width="24.7109375" bestFit="1" customWidth="1"/>
    <col min="14859" max="14859" width="20.5703125" bestFit="1" customWidth="1"/>
    <col min="14860" max="14860" width="45.85546875" customWidth="1"/>
    <col min="14861" max="14861" width="17" customWidth="1"/>
    <col min="14862" max="14863" width="12.5703125" customWidth="1"/>
    <col min="14864" max="14864" width="15.85546875" customWidth="1"/>
    <col min="14865" max="14865" width="17" bestFit="1" customWidth="1"/>
    <col min="15114" max="15114" width="24.7109375" bestFit="1" customWidth="1"/>
    <col min="15115" max="15115" width="20.5703125" bestFit="1" customWidth="1"/>
    <col min="15116" max="15116" width="45.85546875" customWidth="1"/>
    <col min="15117" max="15117" width="17" customWidth="1"/>
    <col min="15118" max="15119" width="12.5703125" customWidth="1"/>
    <col min="15120" max="15120" width="15.85546875" customWidth="1"/>
    <col min="15121" max="15121" width="17" bestFit="1" customWidth="1"/>
    <col min="15370" max="15370" width="24.7109375" bestFit="1" customWidth="1"/>
    <col min="15371" max="15371" width="20.5703125" bestFit="1" customWidth="1"/>
    <col min="15372" max="15372" width="45.85546875" customWidth="1"/>
    <col min="15373" max="15373" width="17" customWidth="1"/>
    <col min="15374" max="15375" width="12.5703125" customWidth="1"/>
    <col min="15376" max="15376" width="15.85546875" customWidth="1"/>
    <col min="15377" max="15377" width="17" bestFit="1" customWidth="1"/>
    <col min="15626" max="15626" width="24.7109375" bestFit="1" customWidth="1"/>
    <col min="15627" max="15627" width="20.5703125" bestFit="1" customWidth="1"/>
    <col min="15628" max="15628" width="45.85546875" customWidth="1"/>
    <col min="15629" max="15629" width="17" customWidth="1"/>
    <col min="15630" max="15631" width="12.5703125" customWidth="1"/>
    <col min="15632" max="15632" width="15.85546875" customWidth="1"/>
    <col min="15633" max="15633" width="17" bestFit="1" customWidth="1"/>
    <col min="15882" max="15882" width="24.7109375" bestFit="1" customWidth="1"/>
    <col min="15883" max="15883" width="20.5703125" bestFit="1" customWidth="1"/>
    <col min="15884" max="15884" width="45.85546875" customWidth="1"/>
    <col min="15885" max="15885" width="17" customWidth="1"/>
    <col min="15886" max="15887" width="12.5703125" customWidth="1"/>
    <col min="15888" max="15888" width="15.85546875" customWidth="1"/>
    <col min="15889" max="15889" width="17" bestFit="1" customWidth="1"/>
    <col min="16138" max="16138" width="24.7109375" bestFit="1" customWidth="1"/>
    <col min="16139" max="16139" width="20.5703125" bestFit="1" customWidth="1"/>
    <col min="16140" max="16140" width="45.85546875" customWidth="1"/>
    <col min="16141" max="16141" width="17" customWidth="1"/>
    <col min="16142" max="16143" width="12.5703125" customWidth="1"/>
    <col min="16144" max="16144" width="15.85546875" customWidth="1"/>
    <col min="16145" max="16145" width="17" bestFit="1" customWidth="1"/>
  </cols>
  <sheetData>
    <row r="4" spans="3:22" ht="15.75" thickBot="1" x14ac:dyDescent="0.3"/>
    <row r="5" spans="3:22" x14ac:dyDescent="0.25">
      <c r="C5" s="65" t="s">
        <v>15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35"/>
      <c r="T5" s="35"/>
    </row>
    <row r="6" spans="3:22" x14ac:dyDescent="0.25"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36"/>
      <c r="T6" s="36"/>
    </row>
    <row r="7" spans="3:22" ht="51" x14ac:dyDescent="0.25">
      <c r="C7" s="28" t="s">
        <v>0</v>
      </c>
      <c r="D7" s="18" t="s">
        <v>1</v>
      </c>
      <c r="E7" s="18" t="s">
        <v>2</v>
      </c>
      <c r="F7" s="18" t="s">
        <v>3</v>
      </c>
      <c r="G7" s="18" t="s">
        <v>23</v>
      </c>
      <c r="H7" s="18" t="s">
        <v>24</v>
      </c>
      <c r="I7" s="19" t="s">
        <v>18</v>
      </c>
      <c r="J7" s="20" t="s">
        <v>25</v>
      </c>
      <c r="K7" s="20" t="s">
        <v>39</v>
      </c>
      <c r="L7" s="31" t="s">
        <v>40</v>
      </c>
      <c r="M7" s="21" t="s">
        <v>42</v>
      </c>
      <c r="N7" s="21" t="s">
        <v>43</v>
      </c>
      <c r="O7" s="21" t="s">
        <v>46</v>
      </c>
      <c r="P7" s="21" t="s">
        <v>47</v>
      </c>
      <c r="Q7" s="22" t="s">
        <v>41</v>
      </c>
      <c r="R7" s="18" t="s">
        <v>51</v>
      </c>
      <c r="S7" s="37" t="s">
        <v>44</v>
      </c>
      <c r="T7" s="38" t="s">
        <v>45</v>
      </c>
    </row>
    <row r="8" spans="3:22" ht="30" x14ac:dyDescent="0.25">
      <c r="C8" s="3">
        <v>1</v>
      </c>
      <c r="D8" s="4" t="s">
        <v>5</v>
      </c>
      <c r="E8" s="5" t="s">
        <v>20</v>
      </c>
      <c r="F8" s="4" t="s">
        <v>22</v>
      </c>
      <c r="G8" s="6">
        <f>(H8/10.7642)</f>
        <v>297.28173017966964</v>
      </c>
      <c r="H8" s="6">
        <v>3200</v>
      </c>
      <c r="I8" s="14">
        <v>7000</v>
      </c>
      <c r="J8" s="12">
        <f>(I8*G8)</f>
        <v>2080972.1112576874</v>
      </c>
      <c r="K8" s="29">
        <v>0.1</v>
      </c>
      <c r="L8" s="32">
        <f>(1-K8)/P8</f>
        <v>1.5000000000000001E-2</v>
      </c>
      <c r="M8" s="17">
        <v>1991</v>
      </c>
      <c r="N8" s="17">
        <v>2023</v>
      </c>
      <c r="O8" s="17">
        <f>N8-M8</f>
        <v>32</v>
      </c>
      <c r="P8" s="17">
        <v>60</v>
      </c>
      <c r="Q8" s="44">
        <v>1100</v>
      </c>
      <c r="R8" s="44">
        <f>Q8*H8</f>
        <v>3520000</v>
      </c>
      <c r="S8" s="45">
        <f>R8*L8*O8</f>
        <v>1689600.0000000002</v>
      </c>
      <c r="T8" s="45">
        <f>R8-S8</f>
        <v>1830399.9999999998</v>
      </c>
    </row>
    <row r="9" spans="3:22" ht="30" x14ac:dyDescent="0.25">
      <c r="C9" s="3">
        <v>2</v>
      </c>
      <c r="D9" s="4" t="s">
        <v>6</v>
      </c>
      <c r="E9" s="5" t="s">
        <v>20</v>
      </c>
      <c r="F9" s="4" t="s">
        <v>22</v>
      </c>
      <c r="G9" s="6">
        <f t="shared" ref="G9:G18" si="0">(H9/10.7642)</f>
        <v>2862.2656583861317</v>
      </c>
      <c r="H9" s="6">
        <v>30810</v>
      </c>
      <c r="I9" s="14">
        <v>7000</v>
      </c>
      <c r="J9" s="12">
        <f t="shared" ref="J9:J18" si="1">(I9*G9)</f>
        <v>20035859.60870292</v>
      </c>
      <c r="K9" s="29">
        <v>0.1</v>
      </c>
      <c r="L9" s="32">
        <f t="shared" ref="L9:L18" si="2">(1-K9)/P9</f>
        <v>1.5000000000000001E-2</v>
      </c>
      <c r="M9" s="17">
        <v>1991</v>
      </c>
      <c r="N9" s="17">
        <v>2023</v>
      </c>
      <c r="O9" s="17">
        <f t="shared" ref="O9:O18" si="3">N9-M9</f>
        <v>32</v>
      </c>
      <c r="P9" s="17">
        <v>60</v>
      </c>
      <c r="Q9" s="44">
        <v>1100</v>
      </c>
      <c r="R9" s="44">
        <f t="shared" ref="R9:R18" si="4">Q9*H9</f>
        <v>33891000</v>
      </c>
      <c r="S9" s="45">
        <f t="shared" ref="S9:S18" si="5">R9*L9*O9</f>
        <v>16267680.000000002</v>
      </c>
      <c r="T9" s="45">
        <f t="shared" ref="T9:T18" si="6">R9-S9</f>
        <v>17623320</v>
      </c>
    </row>
    <row r="10" spans="3:22" ht="30" x14ac:dyDescent="0.25">
      <c r="C10" s="3">
        <v>3</v>
      </c>
      <c r="D10" s="4" t="s">
        <v>7</v>
      </c>
      <c r="E10" s="5" t="s">
        <v>20</v>
      </c>
      <c r="F10" s="4" t="s">
        <v>22</v>
      </c>
      <c r="G10" s="6">
        <f t="shared" si="0"/>
        <v>192.30411920997378</v>
      </c>
      <c r="H10" s="6">
        <v>2070</v>
      </c>
      <c r="I10" s="14">
        <v>7000</v>
      </c>
      <c r="J10" s="12">
        <f t="shared" si="1"/>
        <v>1346128.8344698164</v>
      </c>
      <c r="K10" s="29">
        <v>0.1</v>
      </c>
      <c r="L10" s="32">
        <f t="shared" si="2"/>
        <v>1.5000000000000001E-2</v>
      </c>
      <c r="M10" s="17">
        <v>1991</v>
      </c>
      <c r="N10" s="17">
        <v>2023</v>
      </c>
      <c r="O10" s="17">
        <f t="shared" si="3"/>
        <v>32</v>
      </c>
      <c r="P10" s="17">
        <v>60</v>
      </c>
      <c r="Q10" s="44">
        <v>1100</v>
      </c>
      <c r="R10" s="44">
        <f t="shared" si="4"/>
        <v>2277000</v>
      </c>
      <c r="S10" s="45">
        <f t="shared" si="5"/>
        <v>1092960</v>
      </c>
      <c r="T10" s="45">
        <f t="shared" si="6"/>
        <v>1184040</v>
      </c>
    </row>
    <row r="11" spans="3:22" ht="30" x14ac:dyDescent="0.25">
      <c r="C11" s="3">
        <v>4</v>
      </c>
      <c r="D11" s="4" t="s">
        <v>8</v>
      </c>
      <c r="E11" s="5" t="s">
        <v>20</v>
      </c>
      <c r="F11" s="4" t="s">
        <v>22</v>
      </c>
      <c r="G11" s="6">
        <f t="shared" si="0"/>
        <v>1260.6603370431615</v>
      </c>
      <c r="H11" s="6">
        <v>13570</v>
      </c>
      <c r="I11" s="14">
        <v>7000</v>
      </c>
      <c r="J11" s="12">
        <f t="shared" si="1"/>
        <v>8824622.3593021296</v>
      </c>
      <c r="K11" s="29">
        <v>0.1</v>
      </c>
      <c r="L11" s="32">
        <f t="shared" si="2"/>
        <v>1.5000000000000001E-2</v>
      </c>
      <c r="M11" s="17">
        <v>1991</v>
      </c>
      <c r="N11" s="17">
        <v>2023</v>
      </c>
      <c r="O11" s="17">
        <f t="shared" si="3"/>
        <v>32</v>
      </c>
      <c r="P11" s="17">
        <v>60</v>
      </c>
      <c r="Q11" s="44">
        <v>1100</v>
      </c>
      <c r="R11" s="44">
        <f t="shared" si="4"/>
        <v>14927000</v>
      </c>
      <c r="S11" s="45">
        <f t="shared" si="5"/>
        <v>7164960.0000000009</v>
      </c>
      <c r="T11" s="45">
        <f t="shared" si="6"/>
        <v>7762039.9999999991</v>
      </c>
    </row>
    <row r="12" spans="3:22" ht="30" x14ac:dyDescent="0.25">
      <c r="C12" s="3">
        <v>5</v>
      </c>
      <c r="D12" s="4" t="s">
        <v>13</v>
      </c>
      <c r="E12" s="5" t="s">
        <v>20</v>
      </c>
      <c r="F12" s="4" t="s">
        <v>22</v>
      </c>
      <c r="G12" s="6">
        <f>(H12/10.7642)</f>
        <v>668.88389290425664</v>
      </c>
      <c r="H12" s="4">
        <v>7200</v>
      </c>
      <c r="I12" s="14">
        <v>7000</v>
      </c>
      <c r="J12" s="12">
        <f t="shared" si="1"/>
        <v>4682187.2503297962</v>
      </c>
      <c r="K12" s="29">
        <v>0.1</v>
      </c>
      <c r="L12" s="32">
        <f t="shared" si="2"/>
        <v>1.5000000000000001E-2</v>
      </c>
      <c r="M12" s="17">
        <v>1991</v>
      </c>
      <c r="N12" s="17">
        <v>2023</v>
      </c>
      <c r="O12" s="17">
        <f t="shared" si="3"/>
        <v>32</v>
      </c>
      <c r="P12" s="17">
        <v>60</v>
      </c>
      <c r="Q12" s="44">
        <v>1100</v>
      </c>
      <c r="R12" s="44">
        <f>Q12*H11</f>
        <v>14927000</v>
      </c>
      <c r="S12" s="45">
        <f t="shared" si="5"/>
        <v>7164960.0000000009</v>
      </c>
      <c r="T12" s="45">
        <f t="shared" si="6"/>
        <v>7762039.9999999991</v>
      </c>
      <c r="V12">
        <v>217605800</v>
      </c>
    </row>
    <row r="13" spans="3:22" s="10" customFormat="1" ht="30" x14ac:dyDescent="0.25">
      <c r="C13" s="7">
        <v>6</v>
      </c>
      <c r="D13" s="8" t="s">
        <v>9</v>
      </c>
      <c r="E13" s="5" t="s">
        <v>20</v>
      </c>
      <c r="F13" s="4" t="s">
        <v>22</v>
      </c>
      <c r="G13" s="9">
        <f t="shared" si="0"/>
        <v>1388.863083183144</v>
      </c>
      <c r="H13" s="9">
        <v>14950</v>
      </c>
      <c r="I13" s="14">
        <v>7000</v>
      </c>
      <c r="J13" s="12">
        <f t="shared" si="1"/>
        <v>9722041.5822820086</v>
      </c>
      <c r="K13" s="29">
        <v>0.1</v>
      </c>
      <c r="L13" s="32">
        <f t="shared" si="2"/>
        <v>1.5000000000000001E-2</v>
      </c>
      <c r="M13" s="17">
        <v>1991</v>
      </c>
      <c r="N13" s="17">
        <v>2023</v>
      </c>
      <c r="O13" s="17">
        <f t="shared" si="3"/>
        <v>32</v>
      </c>
      <c r="P13" s="17">
        <v>60</v>
      </c>
      <c r="Q13" s="44">
        <v>1100</v>
      </c>
      <c r="R13" s="47">
        <f t="shared" si="4"/>
        <v>16445000</v>
      </c>
      <c r="S13" s="45">
        <f t="shared" si="5"/>
        <v>7893600.0000000009</v>
      </c>
      <c r="T13" s="45">
        <f t="shared" si="6"/>
        <v>8551400</v>
      </c>
    </row>
    <row r="14" spans="3:22" ht="15" customHeight="1" x14ac:dyDescent="0.25">
      <c r="C14" s="3">
        <v>7</v>
      </c>
      <c r="D14" s="4" t="s">
        <v>10</v>
      </c>
      <c r="E14" s="5" t="s">
        <v>21</v>
      </c>
      <c r="F14" s="4" t="s">
        <v>22</v>
      </c>
      <c r="G14" s="6">
        <f t="shared" si="0"/>
        <v>255.01198416974785</v>
      </c>
      <c r="H14" s="6">
        <v>2745</v>
      </c>
      <c r="I14" s="14">
        <v>14000</v>
      </c>
      <c r="J14" s="12">
        <f t="shared" si="1"/>
        <v>3570167.7783764699</v>
      </c>
      <c r="K14" s="29">
        <v>0.1</v>
      </c>
      <c r="L14" s="32">
        <f t="shared" si="2"/>
        <v>1.5000000000000001E-2</v>
      </c>
      <c r="M14" s="17">
        <v>1991</v>
      </c>
      <c r="N14" s="17">
        <v>2023</v>
      </c>
      <c r="O14" s="17">
        <f t="shared" si="3"/>
        <v>32</v>
      </c>
      <c r="P14" s="17">
        <v>60</v>
      </c>
      <c r="Q14" s="44">
        <v>1200</v>
      </c>
      <c r="R14" s="44">
        <f t="shared" si="4"/>
        <v>3294000</v>
      </c>
      <c r="S14" s="45">
        <f t="shared" si="5"/>
        <v>1581120.0000000002</v>
      </c>
      <c r="T14" s="45">
        <f t="shared" si="6"/>
        <v>1712879.9999999998</v>
      </c>
    </row>
    <row r="15" spans="3:22" ht="15" customHeight="1" x14ac:dyDescent="0.25">
      <c r="C15" s="3">
        <v>8</v>
      </c>
      <c r="D15" s="4" t="s">
        <v>11</v>
      </c>
      <c r="E15" s="5" t="s">
        <v>21</v>
      </c>
      <c r="F15" s="4" t="s">
        <v>22</v>
      </c>
      <c r="G15" s="6">
        <f t="shared" si="0"/>
        <v>255.01198416974785</v>
      </c>
      <c r="H15" s="6">
        <v>2745</v>
      </c>
      <c r="I15" s="14">
        <v>14000</v>
      </c>
      <c r="J15" s="12">
        <f t="shared" si="1"/>
        <v>3570167.7783764699</v>
      </c>
      <c r="K15" s="29">
        <v>0.1</v>
      </c>
      <c r="L15" s="32">
        <f t="shared" si="2"/>
        <v>1.5000000000000001E-2</v>
      </c>
      <c r="M15" s="17">
        <v>1991</v>
      </c>
      <c r="N15" s="17">
        <v>2023</v>
      </c>
      <c r="O15" s="17">
        <f t="shared" si="3"/>
        <v>32</v>
      </c>
      <c r="P15" s="17">
        <v>60</v>
      </c>
      <c r="Q15" s="44">
        <v>1200</v>
      </c>
      <c r="R15" s="44">
        <f t="shared" si="4"/>
        <v>3294000</v>
      </c>
      <c r="S15" s="45">
        <f t="shared" si="5"/>
        <v>1581120.0000000002</v>
      </c>
      <c r="T15" s="45">
        <f t="shared" si="6"/>
        <v>1712879.9999999998</v>
      </c>
    </row>
    <row r="16" spans="3:22" ht="15" customHeight="1" x14ac:dyDescent="0.25">
      <c r="C16" s="3">
        <v>9</v>
      </c>
      <c r="D16" s="4" t="s">
        <v>12</v>
      </c>
      <c r="E16" s="5" t="s">
        <v>21</v>
      </c>
      <c r="F16" s="4" t="s">
        <v>22</v>
      </c>
      <c r="G16" s="6">
        <f t="shared" si="0"/>
        <v>255.01198416974785</v>
      </c>
      <c r="H16" s="6">
        <v>2745</v>
      </c>
      <c r="I16" s="14">
        <v>14000</v>
      </c>
      <c r="J16" s="12">
        <f t="shared" si="1"/>
        <v>3570167.7783764699</v>
      </c>
      <c r="K16" s="29">
        <v>0.1</v>
      </c>
      <c r="L16" s="32">
        <f t="shared" si="2"/>
        <v>1.5000000000000001E-2</v>
      </c>
      <c r="M16" s="17">
        <v>1991</v>
      </c>
      <c r="N16" s="17">
        <v>2023</v>
      </c>
      <c r="O16" s="17">
        <f t="shared" si="3"/>
        <v>32</v>
      </c>
      <c r="P16" s="17">
        <v>60</v>
      </c>
      <c r="Q16" s="44">
        <v>1200</v>
      </c>
      <c r="R16" s="44">
        <f t="shared" si="4"/>
        <v>3294000</v>
      </c>
      <c r="S16" s="45">
        <f t="shared" si="5"/>
        <v>1581120.0000000002</v>
      </c>
      <c r="T16" s="45">
        <f t="shared" si="6"/>
        <v>1712879.9999999998</v>
      </c>
    </row>
    <row r="17" spans="3:24" ht="33" customHeight="1" x14ac:dyDescent="0.25">
      <c r="C17" s="3">
        <v>10</v>
      </c>
      <c r="D17" s="4" t="s">
        <v>14</v>
      </c>
      <c r="E17" s="5" t="s">
        <v>20</v>
      </c>
      <c r="F17" s="4" t="s">
        <v>22</v>
      </c>
      <c r="G17" s="6">
        <f t="shared" si="0"/>
        <v>253.61847605953065</v>
      </c>
      <c r="H17" s="6">
        <v>2730</v>
      </c>
      <c r="I17" s="14">
        <v>7000</v>
      </c>
      <c r="J17" s="12">
        <f t="shared" si="1"/>
        <v>1775329.3324167146</v>
      </c>
      <c r="K17" s="29">
        <v>0.1</v>
      </c>
      <c r="L17" s="32">
        <f t="shared" si="2"/>
        <v>1.5000000000000001E-2</v>
      </c>
      <c r="M17" s="17">
        <v>1991</v>
      </c>
      <c r="N17" s="17">
        <v>2023</v>
      </c>
      <c r="O17" s="17">
        <f t="shared" si="3"/>
        <v>32</v>
      </c>
      <c r="P17" s="17">
        <v>60</v>
      </c>
      <c r="Q17" s="44">
        <v>1100</v>
      </c>
      <c r="R17" s="44">
        <f t="shared" si="4"/>
        <v>3003000</v>
      </c>
      <c r="S17" s="45">
        <f t="shared" si="5"/>
        <v>1441440</v>
      </c>
      <c r="T17" s="45">
        <f t="shared" si="6"/>
        <v>1561560</v>
      </c>
      <c r="X17">
        <v>48900000</v>
      </c>
    </row>
    <row r="18" spans="3:24" ht="30" x14ac:dyDescent="0.25">
      <c r="C18" s="3">
        <v>11</v>
      </c>
      <c r="D18" s="4" t="s">
        <v>16</v>
      </c>
      <c r="E18" s="5" t="s">
        <v>20</v>
      </c>
      <c r="F18" s="4" t="s">
        <v>22</v>
      </c>
      <c r="G18" s="6">
        <f t="shared" si="0"/>
        <v>253.61847605953065</v>
      </c>
      <c r="H18" s="6">
        <v>2730</v>
      </c>
      <c r="I18" s="14">
        <v>7000</v>
      </c>
      <c r="J18" s="12">
        <f t="shared" si="1"/>
        <v>1775329.3324167146</v>
      </c>
      <c r="K18" s="29">
        <v>0.1</v>
      </c>
      <c r="L18" s="32">
        <f t="shared" si="2"/>
        <v>1.5000000000000001E-2</v>
      </c>
      <c r="M18" s="17">
        <v>1991</v>
      </c>
      <c r="N18" s="17">
        <v>2023</v>
      </c>
      <c r="O18" s="17">
        <f t="shared" si="3"/>
        <v>32</v>
      </c>
      <c r="P18" s="17">
        <v>60</v>
      </c>
      <c r="Q18" s="44">
        <v>1100</v>
      </c>
      <c r="R18" s="44">
        <f t="shared" si="4"/>
        <v>3003000</v>
      </c>
      <c r="S18" s="45">
        <f t="shared" si="5"/>
        <v>1441440</v>
      </c>
      <c r="T18" s="45">
        <f t="shared" si="6"/>
        <v>1561560</v>
      </c>
      <c r="X18">
        <v>826560</v>
      </c>
    </row>
    <row r="19" spans="3:24" x14ac:dyDescent="0.25">
      <c r="C19" s="63" t="s">
        <v>4</v>
      </c>
      <c r="D19" s="64"/>
      <c r="E19" s="64"/>
      <c r="F19" s="64"/>
      <c r="G19" s="23">
        <f>SUM(G8:G18)</f>
        <v>7942.5317255346417</v>
      </c>
      <c r="H19" s="23">
        <f>SUM(H8:H18)</f>
        <v>85495</v>
      </c>
      <c r="I19" s="24"/>
      <c r="J19" s="25">
        <f>SUM(J8:J18)</f>
        <v>60952973.746307187</v>
      </c>
      <c r="K19" s="25"/>
      <c r="L19" s="33"/>
      <c r="M19" s="26"/>
      <c r="N19" s="26"/>
      <c r="O19" s="26"/>
      <c r="P19" s="26"/>
      <c r="Q19" s="27"/>
      <c r="R19" s="25">
        <f>SUM(R8:R18)</f>
        <v>101875000</v>
      </c>
      <c r="S19" s="40">
        <f>SUM(S8:S18)</f>
        <v>48900000.000000007</v>
      </c>
      <c r="T19" s="51">
        <f>SUM(T8:T18)</f>
        <v>52975000</v>
      </c>
      <c r="X19">
        <v>179524785</v>
      </c>
    </row>
    <row r="20" spans="3:24" s="41" customFormat="1" ht="15" customHeight="1" x14ac:dyDescent="0.25">
      <c r="C20" s="70" t="s">
        <v>17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56"/>
      <c r="T20" s="56"/>
      <c r="X20" s="41">
        <f>SUM(X17:X19)</f>
        <v>229251345</v>
      </c>
    </row>
    <row r="21" spans="3:24" ht="32.25" customHeight="1" x14ac:dyDescent="0.25">
      <c r="C21" s="57" t="s">
        <v>52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9"/>
      <c r="T21" s="59"/>
    </row>
    <row r="22" spans="3:24" ht="26.25" customHeight="1" x14ac:dyDescent="0.25">
      <c r="C22" s="57" t="s">
        <v>53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39"/>
      <c r="T22" s="39"/>
    </row>
    <row r="23" spans="3:24" ht="15.75" thickBot="1" x14ac:dyDescent="0.3">
      <c r="C23" s="60" t="s">
        <v>19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2"/>
      <c r="T23" s="62"/>
    </row>
    <row r="24" spans="3:24" ht="15" customHeight="1" x14ac:dyDescent="0.25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3:24" ht="15" customHeight="1" x14ac:dyDescent="0.25"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3:24" x14ac:dyDescent="0.25">
      <c r="G26" s="1">
        <f>10500*10880.29</f>
        <v>114243045.00000001</v>
      </c>
    </row>
    <row r="27" spans="3:24" x14ac:dyDescent="0.25">
      <c r="D27" s="11"/>
    </row>
    <row r="28" spans="3:24" x14ac:dyDescent="0.25">
      <c r="K28" s="11">
        <f>16500*10880.29</f>
        <v>179524785</v>
      </c>
    </row>
    <row r="30" spans="3:24" x14ac:dyDescent="0.25">
      <c r="D30" s="1" t="s">
        <v>54</v>
      </c>
      <c r="E30" s="53"/>
    </row>
    <row r="31" spans="3:24" x14ac:dyDescent="0.25">
      <c r="D31" s="1" t="s">
        <v>55</v>
      </c>
      <c r="E31" s="53"/>
      <c r="J31" s="11" t="s">
        <v>44</v>
      </c>
      <c r="Q31" s="2">
        <f>(J19*32*9)/600</f>
        <v>29257427.39822745</v>
      </c>
    </row>
    <row r="32" spans="3:24" x14ac:dyDescent="0.25">
      <c r="D32" s="1" t="s">
        <v>56</v>
      </c>
      <c r="E32" s="53">
        <f>75*F30</f>
        <v>0</v>
      </c>
      <c r="J32" s="11" t="s">
        <v>59</v>
      </c>
      <c r="Q32" s="2">
        <f>J19-Q31</f>
        <v>31695546.348079737</v>
      </c>
    </row>
    <row r="34" spans="3:20" x14ac:dyDescent="0.25">
      <c r="D34" s="1" t="s">
        <v>57</v>
      </c>
      <c r="E34" s="53" t="e">
        <f>0.8*#REF!</f>
        <v>#REF!</v>
      </c>
      <c r="R34" s="2">
        <f>Q35+Q32</f>
        <v>145938591.34807974</v>
      </c>
    </row>
    <row r="35" spans="3:20" x14ac:dyDescent="0.25">
      <c r="Q35" s="2">
        <v>114243045</v>
      </c>
      <c r="R35" s="54">
        <v>38591</v>
      </c>
    </row>
    <row r="43" spans="3:20" ht="30" x14ac:dyDescent="0.25">
      <c r="C43" s="4" t="s">
        <v>48</v>
      </c>
      <c r="D43" s="42" t="s">
        <v>50</v>
      </c>
      <c r="E43" s="4" t="s">
        <v>22</v>
      </c>
      <c r="F43" s="4"/>
      <c r="G43" s="43"/>
      <c r="H43" s="43"/>
      <c r="I43" s="43"/>
      <c r="J43" s="29">
        <v>0.1</v>
      </c>
      <c r="K43" s="32">
        <f t="shared" ref="K43" si="7">(1-J43)/O43</f>
        <v>1.5000000000000001E-2</v>
      </c>
      <c r="L43" s="17">
        <v>1991</v>
      </c>
      <c r="M43" s="17">
        <v>2023</v>
      </c>
      <c r="N43" s="17">
        <f t="shared" ref="N43" si="8">M43-L43</f>
        <v>32</v>
      </c>
      <c r="O43" s="17">
        <v>60</v>
      </c>
      <c r="P43" s="44"/>
      <c r="Q43" s="49">
        <v>1722000</v>
      </c>
      <c r="R43" s="45">
        <f t="shared" ref="R43" si="9">Q43*K43*N43</f>
        <v>826560.00000000012</v>
      </c>
      <c r="S43" s="45">
        <f t="shared" ref="S43" si="10">Q43-R43</f>
        <v>895439.99999999988</v>
      </c>
      <c r="T43" s="46">
        <f t="shared" ref="T43" si="11">Q43*K43*IF(N43&gt;O43,O43,N43)</f>
        <v>826560.00000000012</v>
      </c>
    </row>
    <row r="46" spans="3:20" x14ac:dyDescent="0.25">
      <c r="G46" s="1">
        <f>15400*10880.29</f>
        <v>167556466</v>
      </c>
    </row>
    <row r="47" spans="3:20" x14ac:dyDescent="0.25">
      <c r="G47" s="55">
        <f>G46+Q32</f>
        <v>199252012.34807974</v>
      </c>
    </row>
  </sheetData>
  <mergeCells count="12">
    <mergeCell ref="C19:F19"/>
    <mergeCell ref="C5:R5"/>
    <mergeCell ref="C6:R6"/>
    <mergeCell ref="C24:R24"/>
    <mergeCell ref="C25:R25"/>
    <mergeCell ref="C20:R20"/>
    <mergeCell ref="S20:T20"/>
    <mergeCell ref="C21:R21"/>
    <mergeCell ref="S21:T21"/>
    <mergeCell ref="C23:R23"/>
    <mergeCell ref="S23:T23"/>
    <mergeCell ref="C22:R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Y47"/>
  <sheetViews>
    <sheetView workbookViewId="0">
      <selection activeCell="U8" sqref="U8"/>
    </sheetView>
  </sheetViews>
  <sheetFormatPr defaultRowHeight="15" x14ac:dyDescent="0.25"/>
  <cols>
    <col min="4" max="4" width="29.140625" customWidth="1"/>
    <col min="7" max="7" width="10" bestFit="1" customWidth="1"/>
    <col min="11" max="16" width="9.140625" customWidth="1"/>
    <col min="17" max="21" width="18.42578125" customWidth="1"/>
  </cols>
  <sheetData>
    <row r="8" spans="17:21" x14ac:dyDescent="0.25">
      <c r="Q8" s="48"/>
      <c r="R8" s="48"/>
      <c r="S8" s="48"/>
      <c r="T8" s="48"/>
      <c r="U8" s="48"/>
    </row>
    <row r="9" spans="17:21" x14ac:dyDescent="0.25">
      <c r="Q9" s="48"/>
      <c r="R9" s="48"/>
      <c r="S9" s="48"/>
      <c r="T9" s="48"/>
      <c r="U9" s="48"/>
    </row>
    <row r="10" spans="17:21" x14ac:dyDescent="0.25">
      <c r="Q10" s="48"/>
      <c r="R10" s="48"/>
      <c r="S10" s="48"/>
      <c r="T10" s="48"/>
      <c r="U10" s="48"/>
    </row>
    <row r="11" spans="17:21" x14ac:dyDescent="0.25">
      <c r="Q11" s="48"/>
      <c r="R11" s="48"/>
      <c r="S11" s="48"/>
      <c r="T11" s="48"/>
      <c r="U11" s="48"/>
    </row>
    <row r="12" spans="17:21" x14ac:dyDescent="0.25">
      <c r="Q12" s="48"/>
      <c r="R12" s="48"/>
      <c r="S12" s="48"/>
      <c r="T12" s="48"/>
      <c r="U12" s="48"/>
    </row>
    <row r="13" spans="17:21" x14ac:dyDescent="0.25">
      <c r="Q13" s="48"/>
      <c r="R13" s="48"/>
      <c r="S13" s="48"/>
      <c r="T13" s="48"/>
      <c r="U13" s="48"/>
    </row>
    <row r="14" spans="17:21" x14ac:dyDescent="0.25">
      <c r="Q14" s="48"/>
      <c r="R14" s="48"/>
      <c r="S14" s="48"/>
      <c r="T14" s="48"/>
      <c r="U14" s="48"/>
    </row>
    <row r="15" spans="17:21" x14ac:dyDescent="0.25">
      <c r="Q15" s="48"/>
      <c r="R15" s="48"/>
      <c r="S15" s="48"/>
      <c r="T15" s="48"/>
      <c r="U15" s="48"/>
    </row>
    <row r="16" spans="17:21" x14ac:dyDescent="0.25">
      <c r="Q16" s="48"/>
      <c r="R16" s="48"/>
      <c r="S16" s="48"/>
      <c r="T16" s="48"/>
      <c r="U16" s="48"/>
    </row>
    <row r="17" spans="3:25" x14ac:dyDescent="0.25">
      <c r="Q17" s="48"/>
      <c r="R17" s="48"/>
      <c r="S17" s="48"/>
      <c r="T17" s="48"/>
      <c r="U17" s="48"/>
      <c r="Y17">
        <v>48900000</v>
      </c>
    </row>
    <row r="18" spans="3:25" x14ac:dyDescent="0.25">
      <c r="Q18" s="48"/>
      <c r="R18" s="48"/>
      <c r="S18" s="48"/>
      <c r="T18" s="48"/>
      <c r="U18" s="48"/>
      <c r="Y18">
        <v>826560</v>
      </c>
    </row>
    <row r="19" spans="3:25" x14ac:dyDescent="0.25">
      <c r="U19" s="52"/>
      <c r="Y19">
        <v>179524785</v>
      </c>
    </row>
    <row r="20" spans="3:25" x14ac:dyDescent="0.25">
      <c r="Y20">
        <f>SUM(Y17:Y19)</f>
        <v>229251345</v>
      </c>
    </row>
    <row r="21" spans="3:25" ht="32.25" customHeight="1" x14ac:dyDescent="0.25">
      <c r="C21" s="15" t="s">
        <v>52</v>
      </c>
    </row>
    <row r="22" spans="3:25" ht="26.25" customHeight="1" x14ac:dyDescent="0.25">
      <c r="C22" s="15" t="s">
        <v>53</v>
      </c>
    </row>
    <row r="25" spans="3:25" x14ac:dyDescent="0.25">
      <c r="E25" s="72" t="s">
        <v>58</v>
      </c>
      <c r="F25" s="72"/>
    </row>
    <row r="26" spans="3:25" x14ac:dyDescent="0.25">
      <c r="G26">
        <f>10500*10880.29</f>
        <v>114243045.00000001</v>
      </c>
    </row>
    <row r="30" spans="3:25" x14ac:dyDescent="0.25">
      <c r="D30" t="s">
        <v>54</v>
      </c>
    </row>
    <row r="31" spans="3:25" x14ac:dyDescent="0.25">
      <c r="D31" t="s">
        <v>55</v>
      </c>
      <c r="J31" t="s">
        <v>44</v>
      </c>
      <c r="Q31">
        <f>(J19*32*9)/600</f>
        <v>0</v>
      </c>
    </row>
    <row r="32" spans="3:25" x14ac:dyDescent="0.25">
      <c r="D32" t="s">
        <v>56</v>
      </c>
      <c r="E32">
        <f>75*F30</f>
        <v>0</v>
      </c>
      <c r="J32" t="s">
        <v>59</v>
      </c>
      <c r="Q32">
        <f>J19-Q31</f>
        <v>0</v>
      </c>
    </row>
    <row r="34" spans="4:20" x14ac:dyDescent="0.25">
      <c r="D34" t="s">
        <v>57</v>
      </c>
      <c r="E34">
        <f>0.8*U19</f>
        <v>0</v>
      </c>
      <c r="R34">
        <f>Q35+Q32</f>
        <v>114243045</v>
      </c>
    </row>
    <row r="35" spans="4:20" x14ac:dyDescent="0.25">
      <c r="Q35">
        <v>114243045</v>
      </c>
      <c r="R35" s="54">
        <v>38591</v>
      </c>
    </row>
    <row r="43" spans="4:20" x14ac:dyDescent="0.25">
      <c r="P43" s="48"/>
      <c r="Q43" s="50">
        <v>1722000</v>
      </c>
      <c r="R43" s="48"/>
      <c r="S43" s="48"/>
      <c r="T43" s="48"/>
    </row>
    <row r="46" spans="4:20" x14ac:dyDescent="0.25">
      <c r="G46">
        <f>15400*10880.29</f>
        <v>167556466</v>
      </c>
    </row>
    <row r="47" spans="4:20" x14ac:dyDescent="0.25">
      <c r="G47">
        <f>G46+Q32</f>
        <v>167556466</v>
      </c>
    </row>
  </sheetData>
  <mergeCells count="1">
    <mergeCell ref="E25:F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7"/>
  <sheetViews>
    <sheetView workbookViewId="0">
      <selection activeCell="U8" sqref="U8"/>
    </sheetView>
  </sheetViews>
  <sheetFormatPr defaultRowHeight="15" x14ac:dyDescent="0.25"/>
  <cols>
    <col min="1" max="1" width="18.28515625" bestFit="1" customWidth="1"/>
    <col min="3" max="3" width="14.42578125" bestFit="1" customWidth="1"/>
    <col min="4" max="4" width="29.140625" customWidth="1"/>
    <col min="7" max="7" width="10" bestFit="1" customWidth="1"/>
    <col min="11" max="16" width="9.140625" customWidth="1"/>
    <col min="17" max="21" width="18.42578125" customWidth="1"/>
  </cols>
  <sheetData>
    <row r="3" spans="1:21" x14ac:dyDescent="0.25">
      <c r="A3" t="s">
        <v>27</v>
      </c>
      <c r="C3" t="s">
        <v>30</v>
      </c>
      <c r="D3" t="s">
        <v>49</v>
      </c>
      <c r="E3" t="s">
        <v>26</v>
      </c>
      <c r="F3" t="s">
        <v>29</v>
      </c>
    </row>
    <row r="4" spans="1:21" x14ac:dyDescent="0.25">
      <c r="C4">
        <v>430.5</v>
      </c>
      <c r="D4">
        <v>4000</v>
      </c>
      <c r="E4">
        <f>D4*C4</f>
        <v>1722000</v>
      </c>
      <c r="F4">
        <v>1800000</v>
      </c>
    </row>
    <row r="8" spans="1:21" x14ac:dyDescent="0.25">
      <c r="A8" t="s">
        <v>28</v>
      </c>
      <c r="Q8" s="48"/>
      <c r="R8" s="48"/>
      <c r="S8" s="48"/>
      <c r="T8" s="48"/>
      <c r="U8" s="48"/>
    </row>
    <row r="9" spans="1:21" x14ac:dyDescent="0.25">
      <c r="Q9" s="48"/>
      <c r="R9" s="48"/>
      <c r="S9" s="48"/>
      <c r="T9" s="48"/>
      <c r="U9" s="48"/>
    </row>
    <row r="10" spans="1:21" x14ac:dyDescent="0.25">
      <c r="Q10" s="48"/>
      <c r="R10" s="48"/>
      <c r="S10" s="48"/>
      <c r="T10" s="48"/>
      <c r="U10" s="48"/>
    </row>
    <row r="11" spans="1:21" x14ac:dyDescent="0.25">
      <c r="Q11" s="48"/>
      <c r="R11" s="48"/>
      <c r="S11" s="48"/>
      <c r="T11" s="48"/>
      <c r="U11" s="48"/>
    </row>
    <row r="12" spans="1:21" x14ac:dyDescent="0.25">
      <c r="Q12" s="48"/>
      <c r="R12" s="48"/>
      <c r="S12" s="48"/>
      <c r="T12" s="48"/>
      <c r="U12" s="48"/>
    </row>
    <row r="13" spans="1:21" x14ac:dyDescent="0.25">
      <c r="Q13" s="48"/>
      <c r="R13" s="48"/>
      <c r="S13" s="48"/>
      <c r="T13" s="48"/>
      <c r="U13" s="48"/>
    </row>
    <row r="14" spans="1:21" x14ac:dyDescent="0.25">
      <c r="Q14" s="48"/>
      <c r="R14" s="48"/>
      <c r="S14" s="48"/>
      <c r="T14" s="48"/>
      <c r="U14" s="48"/>
    </row>
    <row r="15" spans="1:21" x14ac:dyDescent="0.25">
      <c r="Q15" s="48"/>
      <c r="R15" s="48"/>
      <c r="S15" s="48"/>
      <c r="T15" s="48"/>
      <c r="U15" s="48"/>
    </row>
    <row r="16" spans="1:21" x14ac:dyDescent="0.25">
      <c r="Q16" s="48"/>
      <c r="R16" s="48"/>
      <c r="S16" s="48"/>
      <c r="T16" s="48"/>
      <c r="U16" s="48"/>
    </row>
    <row r="17" spans="3:25" x14ac:dyDescent="0.25">
      <c r="Q17" s="48"/>
      <c r="R17" s="48"/>
      <c r="S17" s="48"/>
      <c r="T17" s="48"/>
      <c r="U17" s="48"/>
      <c r="Y17">
        <v>48900000</v>
      </c>
    </row>
    <row r="18" spans="3:25" x14ac:dyDescent="0.25">
      <c r="Q18" s="48"/>
      <c r="R18" s="48"/>
      <c r="S18" s="48"/>
      <c r="T18" s="48"/>
      <c r="U18" s="48"/>
      <c r="Y18">
        <v>826560</v>
      </c>
    </row>
    <row r="19" spans="3:25" x14ac:dyDescent="0.25">
      <c r="U19" s="52"/>
      <c r="Y19">
        <v>179524785</v>
      </c>
    </row>
    <row r="20" spans="3:25" x14ac:dyDescent="0.25">
      <c r="Y20">
        <f>SUM(Y17:Y19)</f>
        <v>229251345</v>
      </c>
    </row>
    <row r="21" spans="3:25" ht="32.25" customHeight="1" x14ac:dyDescent="0.25">
      <c r="C21" s="15" t="s">
        <v>52</v>
      </c>
    </row>
    <row r="22" spans="3:25" ht="26.25" customHeight="1" x14ac:dyDescent="0.25">
      <c r="C22" s="15" t="s">
        <v>53</v>
      </c>
    </row>
    <row r="25" spans="3:25" x14ac:dyDescent="0.25">
      <c r="E25" s="72" t="s">
        <v>58</v>
      </c>
      <c r="F25" s="72"/>
    </row>
    <row r="26" spans="3:25" x14ac:dyDescent="0.25">
      <c r="G26">
        <f>10500*10880.29</f>
        <v>114243045.00000001</v>
      </c>
    </row>
    <row r="30" spans="3:25" x14ac:dyDescent="0.25">
      <c r="D30" t="s">
        <v>54</v>
      </c>
    </row>
    <row r="31" spans="3:25" x14ac:dyDescent="0.25">
      <c r="D31" t="s">
        <v>55</v>
      </c>
      <c r="J31" t="s">
        <v>44</v>
      </c>
      <c r="Q31">
        <f>(J19*32*9)/600</f>
        <v>0</v>
      </c>
    </row>
    <row r="32" spans="3:25" x14ac:dyDescent="0.25">
      <c r="D32" t="s">
        <v>56</v>
      </c>
      <c r="E32">
        <f>75*F30</f>
        <v>0</v>
      </c>
      <c r="J32" t="s">
        <v>59</v>
      </c>
      <c r="Q32">
        <f>J19-Q31</f>
        <v>0</v>
      </c>
    </row>
    <row r="34" spans="4:20" x14ac:dyDescent="0.25">
      <c r="D34" t="s">
        <v>57</v>
      </c>
      <c r="E34">
        <f>0.8*U19</f>
        <v>0</v>
      </c>
      <c r="R34">
        <f>Q35+Q32</f>
        <v>114243045</v>
      </c>
    </row>
    <row r="35" spans="4:20" x14ac:dyDescent="0.25">
      <c r="Q35">
        <v>114243045</v>
      </c>
      <c r="R35" s="54">
        <v>38591</v>
      </c>
    </row>
    <row r="43" spans="4:20" x14ac:dyDescent="0.25">
      <c r="P43" s="48"/>
      <c r="Q43" s="50">
        <v>1722000</v>
      </c>
      <c r="R43" s="48"/>
      <c r="S43" s="48"/>
      <c r="T43" s="48"/>
    </row>
    <row r="46" spans="4:20" x14ac:dyDescent="0.25">
      <c r="G46">
        <f>15400*10880.29</f>
        <v>167556466</v>
      </c>
    </row>
    <row r="47" spans="4:20" x14ac:dyDescent="0.25">
      <c r="G47">
        <f>G46+Q32</f>
        <v>167556466</v>
      </c>
    </row>
  </sheetData>
  <mergeCells count="1">
    <mergeCell ref="E25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5:R40"/>
  <sheetViews>
    <sheetView topLeftCell="A16" workbookViewId="0">
      <selection activeCell="O31" sqref="O31"/>
    </sheetView>
  </sheetViews>
  <sheetFormatPr defaultRowHeight="15" x14ac:dyDescent="0.25"/>
  <cols>
    <col min="5" max="5" width="12.7109375" bestFit="1" customWidth="1"/>
    <col min="8" max="8" width="10" bestFit="1" customWidth="1"/>
    <col min="15" max="15" width="10" bestFit="1" customWidth="1"/>
    <col min="16" max="16" width="10.5703125" bestFit="1" customWidth="1"/>
    <col min="17" max="17" width="10.28515625" bestFit="1" customWidth="1"/>
    <col min="18" max="18" width="10" bestFit="1" customWidth="1"/>
  </cols>
  <sheetData>
    <row r="25" spans="2:18" x14ac:dyDescent="0.25">
      <c r="B25" t="s">
        <v>33</v>
      </c>
      <c r="O25" t="s">
        <v>32</v>
      </c>
    </row>
    <row r="26" spans="2:18" x14ac:dyDescent="0.25">
      <c r="P26" t="s">
        <v>36</v>
      </c>
      <c r="Q26" t="s">
        <v>37</v>
      </c>
      <c r="R26" t="s">
        <v>31</v>
      </c>
    </row>
    <row r="27" spans="2:18" ht="45" x14ac:dyDescent="0.25">
      <c r="E27" s="15" t="s">
        <v>34</v>
      </c>
      <c r="F27" s="15" t="s">
        <v>35</v>
      </c>
      <c r="G27" t="s">
        <v>26</v>
      </c>
      <c r="P27">
        <v>10880.29</v>
      </c>
      <c r="Q27">
        <v>10500</v>
      </c>
      <c r="R27">
        <f>Q27*P27</f>
        <v>114243045.00000001</v>
      </c>
    </row>
    <row r="28" spans="2:18" x14ac:dyDescent="0.25">
      <c r="E28">
        <v>7942.53</v>
      </c>
      <c r="F28">
        <v>7000</v>
      </c>
      <c r="G28">
        <f>E28*F28</f>
        <v>55597710</v>
      </c>
    </row>
    <row r="31" spans="2:18" x14ac:dyDescent="0.25">
      <c r="N31" t="s">
        <v>38</v>
      </c>
      <c r="O31">
        <f>R27+G28</f>
        <v>169840755</v>
      </c>
    </row>
    <row r="36" spans="5:8" x14ac:dyDescent="0.25">
      <c r="E36">
        <v>217605800</v>
      </c>
      <c r="F36">
        <v>43398000</v>
      </c>
      <c r="G36">
        <v>1800000</v>
      </c>
      <c r="H36">
        <f>G36+F36+E36</f>
        <v>262803800</v>
      </c>
    </row>
    <row r="38" spans="5:8" x14ac:dyDescent="0.25">
      <c r="H38">
        <f>0.85*H36</f>
        <v>223383230</v>
      </c>
    </row>
    <row r="40" spans="5:8" x14ac:dyDescent="0.25">
      <c r="H40">
        <f>0.75*H36</f>
        <v>197102850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building valuation</vt:lpstr>
      <vt:lpstr>Land details</vt:lpstr>
      <vt:lpstr>Misc.</vt:lpstr>
      <vt:lpstr>guideline 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sharma</dc:creator>
  <cp:lastModifiedBy>Anirban Roy</cp:lastModifiedBy>
  <dcterms:created xsi:type="dcterms:W3CDTF">2020-03-18T11:08:54Z</dcterms:created>
  <dcterms:modified xsi:type="dcterms:W3CDTF">2023-06-08T13:14:58Z</dcterms:modified>
</cp:coreProperties>
</file>