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Adil Afaque\VIS(2023-24)-PL090-077-093-Jindal Pe-x and Tubes Pvt Ltd\"/>
    </mc:Choice>
  </mc:AlternateContent>
  <bookViews>
    <workbookView xWindow="0" yWindow="0" windowWidth="24000" windowHeight="9615"/>
  </bookViews>
  <sheets>
    <sheet name="Building" sheetId="1" r:id="rId1"/>
    <sheet name="Sheet1" sheetId="2" r:id="rId2"/>
  </sheets>
  <definedNames>
    <definedName name="_xlnm._FilterDatabase" localSheetId="0" hidden="1">Building!$B$3:$E$3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C7" i="2"/>
  <c r="C5" i="2"/>
  <c r="E5" i="2"/>
  <c r="C4" i="2"/>
  <c r="C3" i="2"/>
  <c r="Q16" i="1" l="1"/>
  <c r="Q5" i="1"/>
  <c r="Q6" i="1"/>
  <c r="Q7" i="1"/>
  <c r="Q8" i="1"/>
  <c r="Q9" i="1"/>
  <c r="Q10" i="1"/>
  <c r="Q11" i="1"/>
  <c r="Q12" i="1"/>
  <c r="Q4" i="1"/>
  <c r="Q13" i="1" s="1"/>
  <c r="D19" i="1"/>
  <c r="O24" i="1"/>
  <c r="O23" i="1"/>
  <c r="K25" i="1"/>
  <c r="L26" i="1"/>
  <c r="J26" i="1"/>
  <c r="E25" i="1"/>
  <c r="D25" i="1"/>
  <c r="C25" i="1"/>
  <c r="N19" i="1"/>
  <c r="N18" i="1"/>
  <c r="G17" i="1"/>
  <c r="F17" i="1"/>
  <c r="D18" i="1"/>
  <c r="O21" i="1" s="1"/>
  <c r="Q18" i="1" s="1"/>
  <c r="B19" i="1"/>
  <c r="M5" i="1"/>
  <c r="N5" i="1" s="1"/>
  <c r="M6" i="1"/>
  <c r="M8" i="1"/>
  <c r="M9" i="1"/>
  <c r="M10" i="1"/>
  <c r="M11" i="1"/>
  <c r="N11" i="1" s="1"/>
  <c r="M12" i="1"/>
  <c r="N12" i="1" s="1"/>
  <c r="O12" i="1" s="1"/>
  <c r="M4" i="1"/>
  <c r="K4" i="1"/>
  <c r="K5" i="1"/>
  <c r="K6" i="1"/>
  <c r="K7" i="1"/>
  <c r="K8" i="1"/>
  <c r="K9" i="1"/>
  <c r="K10" i="1"/>
  <c r="K11" i="1"/>
  <c r="K12" i="1"/>
  <c r="H5" i="1"/>
  <c r="H6" i="1"/>
  <c r="H7" i="1"/>
  <c r="H8" i="1"/>
  <c r="H9" i="1"/>
  <c r="H10" i="1"/>
  <c r="H11" i="1"/>
  <c r="H12" i="1"/>
  <c r="H4" i="1"/>
  <c r="O5" i="1" l="1"/>
  <c r="O10" i="1"/>
  <c r="N8" i="1"/>
  <c r="O8" i="1" s="1"/>
  <c r="N10" i="1"/>
  <c r="N9" i="1"/>
  <c r="O9" i="1" s="1"/>
  <c r="O11" i="1"/>
  <c r="N6" i="1"/>
  <c r="O6" i="1" s="1"/>
  <c r="N4" i="1"/>
  <c r="O4" i="1" l="1"/>
  <c r="C7" i="1" l="1"/>
  <c r="C13" i="1" l="1"/>
  <c r="C14" i="1" s="1"/>
  <c r="M7" i="1"/>
  <c r="M13" i="1" l="1"/>
  <c r="N7" i="1"/>
  <c r="N13" i="1" s="1"/>
  <c r="O7" i="1" l="1"/>
  <c r="O13" i="1" s="1"/>
</calcChain>
</file>

<file path=xl/sharedStrings.xml><?xml version="1.0" encoding="utf-8"?>
<sst xmlns="http://schemas.openxmlformats.org/spreadsheetml/2006/main" count="38" uniqueCount="31">
  <si>
    <t>Building</t>
  </si>
  <si>
    <t>S. No.</t>
  </si>
  <si>
    <t>Office Block</t>
  </si>
  <si>
    <t>Production Area</t>
  </si>
  <si>
    <t>Shed Structure</t>
  </si>
  <si>
    <t>RCC Structure with RCC Roofing</t>
  </si>
  <si>
    <t>Type of Structure</t>
  </si>
  <si>
    <t>Height</t>
  </si>
  <si>
    <t>Built-Up Area (in sq. ft.)</t>
  </si>
  <si>
    <t>Guard Room -2</t>
  </si>
  <si>
    <t>Guard Room-1</t>
  </si>
  <si>
    <t>Owner's House</t>
  </si>
  <si>
    <t>Canteen</t>
  </si>
  <si>
    <t>Godown</t>
  </si>
  <si>
    <t>Guest House</t>
  </si>
  <si>
    <t>Total</t>
  </si>
  <si>
    <t>Year of Construction</t>
  </si>
  <si>
    <t xml:space="preserve">Year of Valuation </t>
  </si>
  <si>
    <t>Salvage value</t>
  </si>
  <si>
    <t>Depreciation Rate</t>
  </si>
  <si>
    <t>Gross Replacement Value
(INR)</t>
  </si>
  <si>
    <t xml:space="preserve">Depreciation Factor
(INR) </t>
  </si>
  <si>
    <t>Depreciated Value
(INR)</t>
  </si>
  <si>
    <r>
      <t xml:space="preserve">Total Life Consumed 
</t>
    </r>
    <r>
      <rPr>
        <b/>
        <i/>
        <sz val="11"/>
        <color theme="0"/>
        <rFont val="Calibri"/>
        <family val="2"/>
        <scheme val="minor"/>
      </rPr>
      <t>(in yrs.)</t>
    </r>
  </si>
  <si>
    <r>
      <t xml:space="preserve">Total Economical Life
</t>
    </r>
    <r>
      <rPr>
        <b/>
        <i/>
        <sz val="11"/>
        <color theme="0"/>
        <rFont val="Calibri"/>
        <family val="2"/>
        <scheme val="minor"/>
      </rPr>
      <t>(in yrs.)</t>
    </r>
  </si>
  <si>
    <r>
      <t xml:space="preserve">Plinth Area  Rate 
</t>
    </r>
    <r>
      <rPr>
        <b/>
        <i/>
        <sz val="11"/>
        <color theme="0"/>
        <rFont val="Calibri"/>
        <family val="2"/>
        <scheme val="minor"/>
      </rPr>
      <t>(in per sq.ft.)</t>
    </r>
  </si>
  <si>
    <t>Staff Room</t>
  </si>
  <si>
    <t>mtr</t>
  </si>
  <si>
    <t>land development</t>
  </si>
  <si>
    <t>Guideline Rate</t>
  </si>
  <si>
    <t>Guideline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</si>
</sst>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_ [$₹-4009]\ * #,##0_ ;_ [$₹-4009]\ * \-#,##0_ ;_ [$₹-4009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164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9" fontId="0" fillId="0" borderId="0" xfId="0" applyNumberFormat="1"/>
    <xf numFmtId="43" fontId="0" fillId="0" borderId="0" xfId="1" applyFont="1"/>
    <xf numFmtId="165" fontId="0" fillId="0" borderId="0" xfId="1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6"/>
  <sheetViews>
    <sheetView tabSelected="1" workbookViewId="0">
      <selection activeCell="H16" sqref="H16"/>
    </sheetView>
  </sheetViews>
  <sheetFormatPr defaultRowHeight="15" x14ac:dyDescent="0.25"/>
  <cols>
    <col min="1" max="1" width="9.140625" style="2"/>
    <col min="2" max="2" width="15.42578125" style="1" bestFit="1" customWidth="1"/>
    <col min="3" max="3" width="11.5703125" style="3" customWidth="1"/>
    <col min="4" max="4" width="14.28515625" style="2" bestFit="1" customWidth="1"/>
    <col min="5" max="5" width="29.140625" style="1" bestFit="1" customWidth="1"/>
    <col min="6" max="6" width="8.7109375" style="1" bestFit="1" customWidth="1"/>
    <col min="7" max="7" width="8.42578125" style="1" bestFit="1" customWidth="1"/>
    <col min="8" max="8" width="9.140625" style="1" bestFit="1" customWidth="1"/>
    <col min="9" max="9" width="8.5703125" style="1" bestFit="1" customWidth="1"/>
    <col min="10" max="10" width="7.7109375" style="1" bestFit="1" customWidth="1"/>
    <col min="11" max="11" width="13.85546875" style="1" customWidth="1"/>
    <col min="12" max="12" width="10.85546875" style="1" bestFit="1" customWidth="1"/>
    <col min="13" max="13" width="13.5703125" style="1" customWidth="1"/>
    <col min="14" max="14" width="13.42578125" style="1" hidden="1" customWidth="1"/>
    <col min="15" max="15" width="14.28515625" style="1" bestFit="1" customWidth="1"/>
    <col min="16" max="16" width="10" style="1" bestFit="1" customWidth="1"/>
    <col min="17" max="17" width="14.28515625" style="1" bestFit="1" customWidth="1"/>
    <col min="18" max="16384" width="9.140625" style="1"/>
  </cols>
  <sheetData>
    <row r="3" spans="1:17" s="2" customFormat="1" ht="60" x14ac:dyDescent="0.25">
      <c r="A3" s="4" t="s">
        <v>1</v>
      </c>
      <c r="B3" s="4" t="s">
        <v>0</v>
      </c>
      <c r="C3" s="5" t="s">
        <v>8</v>
      </c>
      <c r="D3" s="4" t="s">
        <v>7</v>
      </c>
      <c r="E3" s="4" t="s">
        <v>6</v>
      </c>
      <c r="F3" s="4" t="s">
        <v>16</v>
      </c>
      <c r="G3" s="4" t="s">
        <v>17</v>
      </c>
      <c r="H3" s="4" t="s">
        <v>23</v>
      </c>
      <c r="I3" s="4" t="s">
        <v>24</v>
      </c>
      <c r="J3" s="4" t="s">
        <v>18</v>
      </c>
      <c r="K3" s="4" t="s">
        <v>19</v>
      </c>
      <c r="L3" s="4" t="s">
        <v>25</v>
      </c>
      <c r="M3" s="4" t="s">
        <v>20</v>
      </c>
      <c r="N3" s="4" t="s">
        <v>21</v>
      </c>
      <c r="O3" s="4" t="s">
        <v>22</v>
      </c>
      <c r="P3" s="4" t="s">
        <v>29</v>
      </c>
      <c r="Q3" s="4" t="s">
        <v>30</v>
      </c>
    </row>
    <row r="4" spans="1:17" x14ac:dyDescent="0.25">
      <c r="A4" s="16">
        <v>1</v>
      </c>
      <c r="B4" s="6" t="s">
        <v>3</v>
      </c>
      <c r="C4" s="7">
        <v>13860</v>
      </c>
      <c r="D4" s="16">
        <v>25</v>
      </c>
      <c r="E4" s="6" t="s">
        <v>4</v>
      </c>
      <c r="F4" s="10">
        <v>2006</v>
      </c>
      <c r="G4" s="10">
        <v>2023</v>
      </c>
      <c r="H4" s="10">
        <f>G4-F4</f>
        <v>17</v>
      </c>
      <c r="I4" s="6">
        <v>45</v>
      </c>
      <c r="J4" s="11">
        <v>0.1</v>
      </c>
      <c r="K4" s="12">
        <f>(1-J4)/I4</f>
        <v>0.02</v>
      </c>
      <c r="L4" s="13">
        <v>1200</v>
      </c>
      <c r="M4" s="14">
        <f>L4*C4</f>
        <v>16632000</v>
      </c>
      <c r="N4" s="14">
        <f>M4*K4*H4</f>
        <v>5654880</v>
      </c>
      <c r="O4" s="14">
        <f>MAX(M4-N4,J4*M4)</f>
        <v>10977120</v>
      </c>
      <c r="P4" s="7">
        <v>10000</v>
      </c>
      <c r="Q4" s="7">
        <f>P4*C4/10.764</f>
        <v>12876254.180602007</v>
      </c>
    </row>
    <row r="5" spans="1:17" x14ac:dyDescent="0.25">
      <c r="A5" s="16">
        <v>2</v>
      </c>
      <c r="B5" s="6" t="s">
        <v>13</v>
      </c>
      <c r="C5" s="7">
        <v>6150</v>
      </c>
      <c r="D5" s="16">
        <v>25</v>
      </c>
      <c r="E5" s="6" t="s">
        <v>4</v>
      </c>
      <c r="F5" s="10">
        <v>2006</v>
      </c>
      <c r="G5" s="10">
        <v>2023</v>
      </c>
      <c r="H5" s="10">
        <f t="shared" ref="H5:H12" si="0">G5-F5</f>
        <v>17</v>
      </c>
      <c r="I5" s="6">
        <v>45</v>
      </c>
      <c r="J5" s="11">
        <v>0.1</v>
      </c>
      <c r="K5" s="12">
        <f t="shared" ref="K5:K12" si="1">(1-J5)/I5</f>
        <v>0.02</v>
      </c>
      <c r="L5" s="13">
        <v>1200</v>
      </c>
      <c r="M5" s="14">
        <f t="shared" ref="M5:M12" si="2">L5*C5</f>
        <v>7380000</v>
      </c>
      <c r="N5" s="14">
        <f t="shared" ref="N5:N12" si="3">M5*K5*H5</f>
        <v>2509200</v>
      </c>
      <c r="O5" s="14">
        <f t="shared" ref="O5:O12" si="4">MAX(M5-N5,J5*M5)</f>
        <v>4870800</v>
      </c>
      <c r="P5" s="7">
        <v>10000</v>
      </c>
      <c r="Q5" s="7">
        <f t="shared" ref="Q5:Q12" si="5">P5*C5/10.764</f>
        <v>5713489.4091415834</v>
      </c>
    </row>
    <row r="6" spans="1:17" x14ac:dyDescent="0.25">
      <c r="A6" s="16">
        <v>3</v>
      </c>
      <c r="B6" s="6" t="s">
        <v>11</v>
      </c>
      <c r="C6" s="7">
        <v>4800</v>
      </c>
      <c r="D6" s="16">
        <v>10</v>
      </c>
      <c r="E6" s="6" t="s">
        <v>5</v>
      </c>
      <c r="F6" s="10">
        <v>2021</v>
      </c>
      <c r="G6" s="10">
        <v>2023</v>
      </c>
      <c r="H6" s="10">
        <f t="shared" si="0"/>
        <v>2</v>
      </c>
      <c r="I6" s="6">
        <v>60</v>
      </c>
      <c r="J6" s="11">
        <v>0.1</v>
      </c>
      <c r="K6" s="12">
        <f t="shared" si="1"/>
        <v>1.5000000000000001E-2</v>
      </c>
      <c r="L6" s="13">
        <v>1800</v>
      </c>
      <c r="M6" s="14">
        <f t="shared" si="2"/>
        <v>8640000</v>
      </c>
      <c r="N6" s="14">
        <f t="shared" si="3"/>
        <v>259200.00000000003</v>
      </c>
      <c r="O6" s="14">
        <f t="shared" si="4"/>
        <v>8380800</v>
      </c>
      <c r="P6" s="7">
        <v>12000</v>
      </c>
      <c r="Q6" s="7">
        <f t="shared" si="5"/>
        <v>5351170.5685618734</v>
      </c>
    </row>
    <row r="7" spans="1:17" x14ac:dyDescent="0.25">
      <c r="A7" s="16">
        <v>4</v>
      </c>
      <c r="B7" s="6" t="s">
        <v>2</v>
      </c>
      <c r="C7" s="7">
        <f>1584+1272</f>
        <v>2856</v>
      </c>
      <c r="D7" s="16">
        <v>10</v>
      </c>
      <c r="E7" s="6" t="s">
        <v>5</v>
      </c>
      <c r="F7" s="10">
        <v>2006</v>
      </c>
      <c r="G7" s="10">
        <v>2023</v>
      </c>
      <c r="H7" s="10">
        <f t="shared" si="0"/>
        <v>17</v>
      </c>
      <c r="I7" s="6">
        <v>60</v>
      </c>
      <c r="J7" s="11">
        <v>0.1</v>
      </c>
      <c r="K7" s="12">
        <f t="shared" si="1"/>
        <v>1.5000000000000001E-2</v>
      </c>
      <c r="L7" s="13">
        <v>1600</v>
      </c>
      <c r="M7" s="14">
        <f t="shared" si="2"/>
        <v>4569600</v>
      </c>
      <c r="N7" s="14">
        <f t="shared" si="3"/>
        <v>1165248</v>
      </c>
      <c r="O7" s="14">
        <f t="shared" si="4"/>
        <v>3404352</v>
      </c>
      <c r="P7" s="7">
        <v>12000</v>
      </c>
      <c r="Q7" s="7">
        <f t="shared" si="5"/>
        <v>3183946.4882943146</v>
      </c>
    </row>
    <row r="8" spans="1:17" x14ac:dyDescent="0.25">
      <c r="A8" s="16">
        <v>5</v>
      </c>
      <c r="B8" s="6" t="s">
        <v>14</v>
      </c>
      <c r="C8" s="7">
        <v>672</v>
      </c>
      <c r="D8" s="16">
        <v>10</v>
      </c>
      <c r="E8" s="6" t="s">
        <v>5</v>
      </c>
      <c r="F8" s="10">
        <v>2006</v>
      </c>
      <c r="G8" s="10">
        <v>2023</v>
      </c>
      <c r="H8" s="10">
        <f t="shared" si="0"/>
        <v>17</v>
      </c>
      <c r="I8" s="6">
        <v>60</v>
      </c>
      <c r="J8" s="11">
        <v>0.1</v>
      </c>
      <c r="K8" s="12">
        <f t="shared" si="1"/>
        <v>1.5000000000000001E-2</v>
      </c>
      <c r="L8" s="13">
        <v>1500</v>
      </c>
      <c r="M8" s="14">
        <f t="shared" si="2"/>
        <v>1008000</v>
      </c>
      <c r="N8" s="14">
        <f t="shared" si="3"/>
        <v>257040.00000000003</v>
      </c>
      <c r="O8" s="14">
        <f t="shared" si="4"/>
        <v>750960</v>
      </c>
      <c r="P8" s="7">
        <v>12000</v>
      </c>
      <c r="Q8" s="7">
        <f t="shared" si="5"/>
        <v>749163.87959866226</v>
      </c>
    </row>
    <row r="9" spans="1:17" x14ac:dyDescent="0.25">
      <c r="A9" s="16">
        <v>6</v>
      </c>
      <c r="B9" s="6" t="s">
        <v>26</v>
      </c>
      <c r="C9" s="7">
        <v>624</v>
      </c>
      <c r="D9" s="16">
        <v>10</v>
      </c>
      <c r="E9" s="6" t="s">
        <v>5</v>
      </c>
      <c r="F9" s="10">
        <v>2006</v>
      </c>
      <c r="G9" s="10">
        <v>2023</v>
      </c>
      <c r="H9" s="10">
        <f t="shared" si="0"/>
        <v>17</v>
      </c>
      <c r="I9" s="6">
        <v>60</v>
      </c>
      <c r="J9" s="11">
        <v>0.1</v>
      </c>
      <c r="K9" s="12">
        <f t="shared" si="1"/>
        <v>1.5000000000000001E-2</v>
      </c>
      <c r="L9" s="13">
        <v>1400</v>
      </c>
      <c r="M9" s="14">
        <f t="shared" si="2"/>
        <v>873600</v>
      </c>
      <c r="N9" s="14">
        <f t="shared" si="3"/>
        <v>222768.00000000003</v>
      </c>
      <c r="O9" s="14">
        <f t="shared" si="4"/>
        <v>650832</v>
      </c>
      <c r="P9" s="7">
        <v>12000</v>
      </c>
      <c r="Q9" s="7">
        <f t="shared" si="5"/>
        <v>695652.17391304357</v>
      </c>
    </row>
    <row r="10" spans="1:17" x14ac:dyDescent="0.25">
      <c r="A10" s="16">
        <v>7</v>
      </c>
      <c r="B10" s="6" t="s">
        <v>12</v>
      </c>
      <c r="C10" s="7">
        <v>297</v>
      </c>
      <c r="D10" s="16">
        <v>10</v>
      </c>
      <c r="E10" s="6" t="s">
        <v>5</v>
      </c>
      <c r="F10" s="10">
        <v>2006</v>
      </c>
      <c r="G10" s="10">
        <v>2023</v>
      </c>
      <c r="H10" s="10">
        <f t="shared" si="0"/>
        <v>17</v>
      </c>
      <c r="I10" s="6">
        <v>60</v>
      </c>
      <c r="J10" s="11">
        <v>0.1</v>
      </c>
      <c r="K10" s="12">
        <f t="shared" si="1"/>
        <v>1.5000000000000001E-2</v>
      </c>
      <c r="L10" s="13">
        <v>1400</v>
      </c>
      <c r="M10" s="14">
        <f t="shared" si="2"/>
        <v>415800</v>
      </c>
      <c r="N10" s="14">
        <f t="shared" si="3"/>
        <v>106029.00000000001</v>
      </c>
      <c r="O10" s="14">
        <f t="shared" si="4"/>
        <v>309771</v>
      </c>
      <c r="P10" s="7">
        <v>12000</v>
      </c>
      <c r="Q10" s="7">
        <f t="shared" si="5"/>
        <v>331103.67892976588</v>
      </c>
    </row>
    <row r="11" spans="1:17" x14ac:dyDescent="0.25">
      <c r="A11" s="16">
        <v>8</v>
      </c>
      <c r="B11" s="6" t="s">
        <v>10</v>
      </c>
      <c r="C11" s="7">
        <v>128</v>
      </c>
      <c r="D11" s="16">
        <v>10</v>
      </c>
      <c r="E11" s="6" t="s">
        <v>5</v>
      </c>
      <c r="F11" s="10">
        <v>2006</v>
      </c>
      <c r="G11" s="10">
        <v>2023</v>
      </c>
      <c r="H11" s="10">
        <f t="shared" si="0"/>
        <v>17</v>
      </c>
      <c r="I11" s="6">
        <v>60</v>
      </c>
      <c r="J11" s="11">
        <v>0.1</v>
      </c>
      <c r="K11" s="12">
        <f t="shared" si="1"/>
        <v>1.5000000000000001E-2</v>
      </c>
      <c r="L11" s="13">
        <v>1200</v>
      </c>
      <c r="M11" s="14">
        <f t="shared" si="2"/>
        <v>153600</v>
      </c>
      <c r="N11" s="14">
        <f t="shared" si="3"/>
        <v>39168</v>
      </c>
      <c r="O11" s="14">
        <f t="shared" si="4"/>
        <v>114432</v>
      </c>
      <c r="P11" s="7">
        <v>12000</v>
      </c>
      <c r="Q11" s="7">
        <f t="shared" si="5"/>
        <v>142697.88182831663</v>
      </c>
    </row>
    <row r="12" spans="1:17" x14ac:dyDescent="0.25">
      <c r="A12" s="16">
        <v>9</v>
      </c>
      <c r="B12" s="6" t="s">
        <v>9</v>
      </c>
      <c r="C12" s="7">
        <v>64</v>
      </c>
      <c r="D12" s="16">
        <v>10</v>
      </c>
      <c r="E12" s="6" t="s">
        <v>5</v>
      </c>
      <c r="F12" s="10">
        <v>2006</v>
      </c>
      <c r="G12" s="10">
        <v>2023</v>
      </c>
      <c r="H12" s="10">
        <f t="shared" si="0"/>
        <v>17</v>
      </c>
      <c r="I12" s="6">
        <v>60</v>
      </c>
      <c r="J12" s="11">
        <v>0.1</v>
      </c>
      <c r="K12" s="12">
        <f t="shared" si="1"/>
        <v>1.5000000000000001E-2</v>
      </c>
      <c r="L12" s="13">
        <v>1200</v>
      </c>
      <c r="M12" s="14">
        <f t="shared" si="2"/>
        <v>76800</v>
      </c>
      <c r="N12" s="14">
        <f t="shared" si="3"/>
        <v>19584</v>
      </c>
      <c r="O12" s="14">
        <f t="shared" si="4"/>
        <v>57216</v>
      </c>
      <c r="P12" s="7">
        <v>12000</v>
      </c>
      <c r="Q12" s="7">
        <f t="shared" si="5"/>
        <v>71348.940914158316</v>
      </c>
    </row>
    <row r="13" spans="1:17" x14ac:dyDescent="0.25">
      <c r="A13" s="17"/>
      <c r="B13" s="8" t="s">
        <v>15</v>
      </c>
      <c r="C13" s="9">
        <f>SUM(C4:C12)</f>
        <v>29451</v>
      </c>
      <c r="D13" s="17"/>
      <c r="E13" s="8"/>
      <c r="F13" s="8"/>
      <c r="G13" s="8"/>
      <c r="H13" s="8"/>
      <c r="I13" s="8"/>
      <c r="J13" s="8"/>
      <c r="K13" s="8"/>
      <c r="L13" s="8"/>
      <c r="M13" s="15">
        <f>SUM(M4:M12)</f>
        <v>39749400</v>
      </c>
      <c r="N13" s="15">
        <f t="shared" ref="N13:Q13" si="6">SUM(N4:N12)</f>
        <v>10233117</v>
      </c>
      <c r="O13" s="15">
        <f t="shared" si="6"/>
        <v>29516283</v>
      </c>
      <c r="P13" s="15"/>
      <c r="Q13" s="15">
        <f t="shared" si="6"/>
        <v>29114827.201783724</v>
      </c>
    </row>
    <row r="14" spans="1:17" x14ac:dyDescent="0.25">
      <c r="C14" s="3">
        <f>C13/10.764</f>
        <v>2736.0646599777037</v>
      </c>
      <c r="P14" s="3"/>
      <c r="Q14" s="3"/>
    </row>
    <row r="16" spans="1:17" x14ac:dyDescent="0.25">
      <c r="Q16" s="22">
        <f>Q13+D19</f>
        <v>62100427.201783724</v>
      </c>
    </row>
    <row r="17" spans="2:17" x14ac:dyDescent="0.25">
      <c r="F17" s="7">
        <f>1584</f>
        <v>1584</v>
      </c>
      <c r="G17" s="19">
        <f>F17/10.764</f>
        <v>147.15719063545151</v>
      </c>
    </row>
    <row r="18" spans="2:17" x14ac:dyDescent="0.25">
      <c r="B18" s="3">
        <v>6872</v>
      </c>
      <c r="C18" s="3">
        <v>10000</v>
      </c>
      <c r="D18" s="18">
        <f>C18*B18</f>
        <v>68720000</v>
      </c>
      <c r="F18" s="1">
        <v>1272</v>
      </c>
      <c r="K18" s="1">
        <v>370</v>
      </c>
      <c r="L18" s="1" t="s">
        <v>27</v>
      </c>
      <c r="M18" s="3">
        <v>4000</v>
      </c>
      <c r="N18" s="3">
        <f>M18*K18</f>
        <v>1480000</v>
      </c>
      <c r="Q18" s="1">
        <f>Q16/O21</f>
        <v>0.61281532500835578</v>
      </c>
    </row>
    <row r="19" spans="2:17" x14ac:dyDescent="0.25">
      <c r="B19" s="3">
        <f>B18*10.764</f>
        <v>73970.207999999999</v>
      </c>
      <c r="C19" s="3">
        <v>4800</v>
      </c>
      <c r="D19" s="18">
        <f>C19*B18</f>
        <v>32985600</v>
      </c>
      <c r="H19" s="1">
        <v>4.5</v>
      </c>
      <c r="K19" s="1" t="s">
        <v>28</v>
      </c>
      <c r="M19" s="1">
        <v>450</v>
      </c>
      <c r="N19" s="21">
        <f>M19*B18</f>
        <v>3092400</v>
      </c>
    </row>
    <row r="20" spans="2:17" x14ac:dyDescent="0.25">
      <c r="N20" s="3">
        <v>3100000</v>
      </c>
    </row>
    <row r="21" spans="2:17" x14ac:dyDescent="0.25">
      <c r="O21" s="22">
        <f>O13+N20+D18</f>
        <v>101336283</v>
      </c>
    </row>
    <row r="22" spans="2:17" x14ac:dyDescent="0.25">
      <c r="O22" s="20">
        <v>10.130000000000001</v>
      </c>
      <c r="P22" s="20"/>
    </row>
    <row r="23" spans="2:17" x14ac:dyDescent="0.25">
      <c r="O23" s="20">
        <f>O22*0.85</f>
        <v>8.6105</v>
      </c>
      <c r="P23" s="20"/>
    </row>
    <row r="24" spans="2:17" x14ac:dyDescent="0.25">
      <c r="C24" s="3">
        <v>15075</v>
      </c>
      <c r="O24" s="20">
        <f>O22*0.75</f>
        <v>7.5975000000000001</v>
      </c>
    </row>
    <row r="25" spans="2:17" x14ac:dyDescent="0.25">
      <c r="C25" s="3">
        <f>C24/10.764</f>
        <v>1400.5016722408027</v>
      </c>
      <c r="D25" s="2">
        <f>1.6*10^7</f>
        <v>16000000</v>
      </c>
      <c r="E25" s="19">
        <f>D25/C25</f>
        <v>11424.477611940298</v>
      </c>
      <c r="J25" s="1">
        <v>750</v>
      </c>
      <c r="K25" s="19">
        <f>B18/J25</f>
        <v>9.1626666666666665</v>
      </c>
    </row>
    <row r="26" spans="2:17" x14ac:dyDescent="0.25">
      <c r="J26" s="1">
        <f>J25*1.196</f>
        <v>897</v>
      </c>
      <c r="K26" s="3">
        <v>7000000</v>
      </c>
      <c r="L26" s="3">
        <f>K26/J25</f>
        <v>9333.3333333333339</v>
      </c>
    </row>
  </sheetData>
  <autoFilter ref="B3:E3">
    <sortState ref="B4:E12">
      <sortCondition descending="1" ref="C3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"/>
  <sheetViews>
    <sheetView workbookViewId="0">
      <selection activeCell="D6" sqref="D6"/>
    </sheetView>
  </sheetViews>
  <sheetFormatPr defaultRowHeight="15" x14ac:dyDescent="0.25"/>
  <cols>
    <col min="3" max="3" width="9.140625" style="24"/>
    <col min="4" max="4" width="10" bestFit="1" customWidth="1"/>
  </cols>
  <sheetData>
    <row r="1" spans="2:6" x14ac:dyDescent="0.25">
      <c r="E1">
        <v>1330</v>
      </c>
    </row>
    <row r="2" spans="2:6" x14ac:dyDescent="0.25">
      <c r="C2" s="24">
        <v>6872</v>
      </c>
      <c r="E2">
        <v>184</v>
      </c>
    </row>
    <row r="3" spans="2:6" x14ac:dyDescent="0.25">
      <c r="B3" s="23">
        <v>0.45</v>
      </c>
      <c r="C3" s="24">
        <f>B3*C2</f>
        <v>3092.4</v>
      </c>
      <c r="E3">
        <v>492</v>
      </c>
    </row>
    <row r="4" spans="2:6" x14ac:dyDescent="0.25">
      <c r="B4">
        <v>1</v>
      </c>
      <c r="C4" s="24">
        <f>C2</f>
        <v>6872</v>
      </c>
      <c r="E4">
        <v>11.61</v>
      </c>
    </row>
    <row r="5" spans="2:6" x14ac:dyDescent="0.25">
      <c r="B5">
        <v>0.29199999999999998</v>
      </c>
      <c r="C5" s="24">
        <f>B5*C2</f>
        <v>2006.6239999999998</v>
      </c>
      <c r="E5">
        <f>SUM(E1:E4)</f>
        <v>2017.61</v>
      </c>
      <c r="F5">
        <v>1818.41</v>
      </c>
    </row>
    <row r="6" spans="2:6" x14ac:dyDescent="0.25">
      <c r="C6" s="24">
        <v>2005.37</v>
      </c>
      <c r="D6" s="26">
        <f>C6*10.764</f>
        <v>21585.802679999997</v>
      </c>
    </row>
    <row r="7" spans="2:6" x14ac:dyDescent="0.25">
      <c r="C7" s="25">
        <f>C6/C2</f>
        <v>0.29181752037252617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 Afaque</dc:creator>
  <cp:lastModifiedBy>Adil Afaque</cp:lastModifiedBy>
  <dcterms:created xsi:type="dcterms:W3CDTF">2023-05-26T07:19:25Z</dcterms:created>
  <dcterms:modified xsi:type="dcterms:W3CDTF">2023-05-29T08:41:19Z</dcterms:modified>
</cp:coreProperties>
</file>