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2023-2024\VIS(2023-24)-PL097-084-128\"/>
    </mc:Choice>
  </mc:AlternateContent>
  <bookViews>
    <workbookView xWindow="0" yWindow="0" windowWidth="16815" windowHeight="7755" activeTab="2"/>
  </bookViews>
  <sheets>
    <sheet name="working" sheetId="2" r:id="rId1"/>
    <sheet name="Sheet2" sheetId="3" r:id="rId2"/>
    <sheet name="Sheet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S20" i="2"/>
  <c r="S19" i="2"/>
  <c r="S18" i="2"/>
  <c r="S17" i="2"/>
  <c r="S14" i="2"/>
  <c r="M5" i="3"/>
  <c r="M4" i="3"/>
  <c r="K4" i="3"/>
  <c r="J4" i="3"/>
  <c r="I4" i="3"/>
  <c r="A4" i="3"/>
  <c r="G4" i="3"/>
  <c r="D4" i="3"/>
  <c r="D13" i="3"/>
  <c r="D12" i="3"/>
  <c r="D10" i="3"/>
  <c r="F4" i="2"/>
  <c r="G4" i="2" s="1"/>
  <c r="M5" i="2"/>
  <c r="J5" i="2"/>
  <c r="G5" i="2"/>
  <c r="G3" i="2"/>
  <c r="O3" i="2" s="1"/>
  <c r="O5" i="2" l="1"/>
  <c r="O4" i="2"/>
  <c r="O6" i="2" s="1"/>
  <c r="P5" i="2" l="1"/>
  <c r="Q5" i="2" s="1"/>
  <c r="S5" i="2" s="1"/>
  <c r="M4" i="2" l="1"/>
  <c r="M3" i="2"/>
  <c r="J4" i="2"/>
  <c r="J3" i="2"/>
  <c r="P4" i="2" l="1"/>
  <c r="Q4" i="2" s="1"/>
  <c r="S4" i="2" s="1"/>
  <c r="I3" i="3" l="1"/>
  <c r="G3" i="3"/>
  <c r="D3" i="3"/>
  <c r="P3" i="2" l="1"/>
  <c r="Q3" i="2" s="1"/>
  <c r="Q6" i="2" s="1"/>
  <c r="J3" i="3"/>
  <c r="K3" i="3" s="1"/>
  <c r="M3" i="3" s="1"/>
  <c r="S3" i="2" l="1"/>
  <c r="S6" i="2" s="1"/>
</calcChain>
</file>

<file path=xl/sharedStrings.xml><?xml version="1.0" encoding="utf-8"?>
<sst xmlns="http://schemas.openxmlformats.org/spreadsheetml/2006/main" count="51" uniqueCount="42">
  <si>
    <t>SR. No.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</si>
  <si>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</si>
  <si>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</si>
  <si>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</si>
  <si>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</si>
  <si>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</si>
  <si>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</si>
  <si>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</si>
  <si>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</si>
  <si>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</si>
  <si>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</si>
  <si>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</si>
  <si>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</si>
  <si>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</si>
  <si>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</si>
  <si>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</si>
  <si>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</si>
  <si>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Floor</t>
  </si>
  <si>
    <t>Ground Floor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</si>
  <si>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</si>
  <si>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</si>
  <si>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</si>
  <si>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</si>
  <si>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</si>
  <si>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</si>
  <si>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>Height in Feet</t>
  </si>
  <si>
    <t>RCC framed pillar beam column on RCC slab</t>
  </si>
  <si>
    <t>Main Building</t>
  </si>
  <si>
    <t>First Floor</t>
  </si>
  <si>
    <t>Type of Roof</t>
  </si>
  <si>
    <t>Covered Area (in sq.ft)</t>
  </si>
  <si>
    <t>Covered Area 
(in sq mtr)</t>
  </si>
  <si>
    <t xml:space="preserve">Land Developments </t>
  </si>
  <si>
    <t xml:space="preserve">BUILDING VALUATION OF PROPERTY AND HELIPORT OF GOVERNMENT VIP GUEST HOUSE | SITUATED AT RAMABAI AMBEDKAR STHAL, BIJNOR ROAD, LUCKNOW, UTTAR PRADESH   
</t>
  </si>
  <si>
    <t xml:space="preserve">Heliport </t>
  </si>
  <si>
    <t>RCC</t>
  </si>
  <si>
    <t>Ground</t>
  </si>
  <si>
    <t>1. All the details pertaing to the building area statement such as area, floor, etc has been taken from the measurement done at site only.</t>
  </si>
  <si>
    <t xml:space="preserve">5.As per our site survey we have observed the maintenance of the building and Heliport is good . </t>
  </si>
  <si>
    <t>6.We have not provided the sanctioned bulding map of the plant.Therfore, As per site measurement  of the building and Heliport we have done the valuation accordingly.</t>
  </si>
  <si>
    <t>-</t>
  </si>
  <si>
    <t>Boundary wall and Road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</si>
</sst>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167" fontId="0" fillId="0" borderId="0" xfId="2" applyNumberFormat="1" applyFont="1"/>
    <xf numFmtId="43" fontId="2" fillId="0" borderId="1" xfId="6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top" wrapText="1"/>
    </xf>
    <xf numFmtId="44" fontId="0" fillId="0" borderId="0" xfId="0" applyNumberFormat="1"/>
    <xf numFmtId="0" fontId="0" fillId="0" borderId="0" xfId="0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0" fontId="0" fillId="0" borderId="1" xfId="0" applyBorder="1" applyAlignment="1"/>
  </cellXfs>
  <cellStyles count="13">
    <cellStyle name="40% - Accent1" xfId="3" builtinId="31"/>
    <cellStyle name="Comma" xfId="6" builtinId="3"/>
    <cellStyle name="Comma 2" xfId="4"/>
    <cellStyle name="Comma 2 2" xfId="10"/>
    <cellStyle name="Comma 3" xfId="12"/>
    <cellStyle name="Comma 4" xfId="8"/>
    <cellStyle name="Currency" xfId="1" builtinId="4"/>
    <cellStyle name="Currency 2" xfId="5"/>
    <cellStyle name="Currency 2 2" xfId="9"/>
    <cellStyle name="Currency 3" xfId="11"/>
    <cellStyle name="Currency 4" xfId="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E1" zoomScaleNormal="100" workbookViewId="0">
      <selection activeCell="N16" sqref="N16"/>
    </sheetView>
  </sheetViews>
  <sheetFormatPr defaultRowHeight="15" x14ac:dyDescent="0.25"/>
  <cols>
    <col min="1" max="1" width="7.28515625" customWidth="1"/>
    <col min="2" max="2" width="13.28515625" customWidth="1"/>
    <col min="3" max="3" width="12.5703125" bestFit="1" customWidth="1"/>
    <col min="4" max="4" width="10.7109375" bestFit="1" customWidth="1"/>
    <col min="5" max="5" width="40.28515625" bestFit="1" customWidth="1"/>
    <col min="6" max="6" width="12.5703125" customWidth="1"/>
    <col min="7" max="7" width="13.140625" bestFit="1" customWidth="1"/>
    <col min="8" max="8" width="12.28515625" bestFit="1" customWidth="1"/>
    <col min="9" max="9" width="12" hidden="1" customWidth="1"/>
    <col min="10" max="10" width="19.28515625" hidden="1" customWidth="1"/>
    <col min="11" max="11" width="19.85546875" hidden="1" customWidth="1"/>
    <col min="12" max="12" width="7.7109375" hidden="1" customWidth="1"/>
    <col min="13" max="13" width="9" hidden="1" customWidth="1"/>
    <col min="14" max="14" width="15.85546875" bestFit="1" customWidth="1"/>
    <col min="15" max="15" width="24.140625" bestFit="1" customWidth="1"/>
    <col min="16" max="16" width="13.28515625" bestFit="1" customWidth="1"/>
    <col min="17" max="17" width="17.7109375" hidden="1" customWidth="1"/>
    <col min="18" max="18" width="8.28515625" hidden="1" customWidth="1"/>
    <col min="19" max="19" width="37.28515625" bestFit="1" customWidth="1"/>
    <col min="21" max="21" width="5.85546875" bestFit="1" customWidth="1"/>
    <col min="22" max="22" width="15.7109375" bestFit="1" customWidth="1"/>
    <col min="24" max="24" width="3" bestFit="1" customWidth="1"/>
    <col min="25" max="25" width="9" bestFit="1" customWidth="1"/>
    <col min="26" max="26" width="8" bestFit="1" customWidth="1"/>
    <col min="27" max="27" width="11.5703125" bestFit="1" customWidth="1"/>
    <col min="29" max="29" width="9" bestFit="1" customWidth="1"/>
  </cols>
  <sheetData>
    <row r="1" spans="1:27" ht="15.75" x14ac:dyDescent="0.2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7" ht="30" x14ac:dyDescent="0.25">
      <c r="A2" s="1" t="s">
        <v>0</v>
      </c>
      <c r="B2" s="1" t="s">
        <v>15</v>
      </c>
      <c r="C2" s="1" t="s">
        <v>17</v>
      </c>
      <c r="D2" s="1" t="s">
        <v>25</v>
      </c>
      <c r="E2" s="1" t="s">
        <v>29</v>
      </c>
      <c r="F2" s="1" t="s">
        <v>31</v>
      </c>
      <c r="G2" s="1" t="s">
        <v>30</v>
      </c>
      <c r="H2" s="1" t="s">
        <v>20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  <c r="Q2" s="1" t="s">
        <v>9</v>
      </c>
      <c r="R2" s="2" t="s">
        <v>14</v>
      </c>
      <c r="S2" s="1" t="s">
        <v>10</v>
      </c>
    </row>
    <row r="3" spans="1:27" x14ac:dyDescent="0.25">
      <c r="A3" s="3">
        <v>1</v>
      </c>
      <c r="B3" s="31" t="s">
        <v>27</v>
      </c>
      <c r="C3" s="3" t="s">
        <v>18</v>
      </c>
      <c r="D3" s="3">
        <v>10</v>
      </c>
      <c r="E3" s="31" t="s">
        <v>26</v>
      </c>
      <c r="F3" s="16">
        <v>992</v>
      </c>
      <c r="G3" s="11">
        <f>F3*10.7639</f>
        <v>10677.7888</v>
      </c>
      <c r="H3" s="3">
        <v>2012</v>
      </c>
      <c r="I3" s="3">
        <v>2023</v>
      </c>
      <c r="J3" s="3">
        <f t="shared" ref="J3:J5" si="0">I3-H3</f>
        <v>11</v>
      </c>
      <c r="K3" s="3">
        <v>65</v>
      </c>
      <c r="L3" s="4">
        <v>0.05</v>
      </c>
      <c r="M3" s="5">
        <f t="shared" ref="M3:M5" si="1">(1-L3)/K3</f>
        <v>1.4615384615384615E-2</v>
      </c>
      <c r="N3" s="6">
        <v>1800</v>
      </c>
      <c r="O3" s="6">
        <f>N3*G3</f>
        <v>19220019.84</v>
      </c>
      <c r="P3" s="6">
        <f t="shared" ref="P3:P5" si="2">O3*M3*J3</f>
        <v>3089987.8050461537</v>
      </c>
      <c r="Q3" s="6">
        <f t="shared" ref="Q3:Q5" si="3">MAX(O3-P3,0)</f>
        <v>16130032.034953846</v>
      </c>
      <c r="R3" s="14">
        <v>0</v>
      </c>
      <c r="S3" s="15">
        <f t="shared" ref="S3:S5" si="4">IF(Q3&gt;L3*O3,Q3*(1-R3),O3*L3)</f>
        <v>16130032.034953846</v>
      </c>
    </row>
    <row r="4" spans="1:27" x14ac:dyDescent="0.25">
      <c r="A4" s="3">
        <v>2</v>
      </c>
      <c r="B4" s="32"/>
      <c r="C4" s="3" t="s">
        <v>28</v>
      </c>
      <c r="D4" s="3">
        <v>10</v>
      </c>
      <c r="E4" s="32"/>
      <c r="F4" s="16">
        <f>854-190</f>
        <v>664</v>
      </c>
      <c r="G4" s="11">
        <f>F4*10.7639</f>
        <v>7147.2295999999997</v>
      </c>
      <c r="H4" s="3">
        <v>2012</v>
      </c>
      <c r="I4" s="3">
        <v>2023</v>
      </c>
      <c r="J4" s="3">
        <f t="shared" si="0"/>
        <v>11</v>
      </c>
      <c r="K4" s="3">
        <v>65</v>
      </c>
      <c r="L4" s="4">
        <v>0.05</v>
      </c>
      <c r="M4" s="5">
        <f t="shared" si="1"/>
        <v>1.4615384615384615E-2</v>
      </c>
      <c r="N4" s="6">
        <v>1800</v>
      </c>
      <c r="O4" s="6">
        <f>N4*G4</f>
        <v>12865013.279999999</v>
      </c>
      <c r="P4" s="6">
        <f t="shared" si="2"/>
        <v>2068298.2888615385</v>
      </c>
      <c r="Q4" s="6">
        <f t="shared" si="3"/>
        <v>10796714.99113846</v>
      </c>
      <c r="R4" s="14">
        <v>0</v>
      </c>
      <c r="S4" s="15">
        <f t="shared" si="4"/>
        <v>10796714.99113846</v>
      </c>
    </row>
    <row r="5" spans="1:27" x14ac:dyDescent="0.25">
      <c r="A5" s="3">
        <v>3</v>
      </c>
      <c r="B5" s="3" t="s">
        <v>34</v>
      </c>
      <c r="C5" s="3" t="s">
        <v>36</v>
      </c>
      <c r="D5" s="34" t="s">
        <v>40</v>
      </c>
      <c r="E5" s="3" t="s">
        <v>35</v>
      </c>
      <c r="F5" s="16">
        <v>2365.04</v>
      </c>
      <c r="G5" s="11">
        <f>F5*10.7639</f>
        <v>25457.054055999997</v>
      </c>
      <c r="H5" s="3">
        <v>2012</v>
      </c>
      <c r="I5" s="3">
        <v>2023</v>
      </c>
      <c r="J5" s="3">
        <f t="shared" si="0"/>
        <v>11</v>
      </c>
      <c r="K5" s="3">
        <v>65</v>
      </c>
      <c r="L5" s="4">
        <v>0.05</v>
      </c>
      <c r="M5" s="5">
        <f t="shared" si="1"/>
        <v>1.4615384615384615E-2</v>
      </c>
      <c r="N5" s="6">
        <v>3000</v>
      </c>
      <c r="O5" s="6">
        <f t="shared" ref="O5" si="5">N5*G5</f>
        <v>76371162.167999998</v>
      </c>
      <c r="P5" s="6">
        <f t="shared" si="2"/>
        <v>12278132.994701538</v>
      </c>
      <c r="Q5" s="6">
        <f t="shared" si="3"/>
        <v>64093029.173298463</v>
      </c>
      <c r="R5" s="14">
        <v>0</v>
      </c>
      <c r="S5" s="15">
        <f t="shared" si="4"/>
        <v>64093029.173298463</v>
      </c>
    </row>
    <row r="6" spans="1:27" x14ac:dyDescent="0.25">
      <c r="A6" s="29" t="s">
        <v>11</v>
      </c>
      <c r="B6" s="29"/>
      <c r="C6" s="29"/>
      <c r="D6" s="29"/>
      <c r="E6" s="29"/>
      <c r="F6" s="20"/>
      <c r="G6" s="17"/>
      <c r="H6" s="29"/>
      <c r="I6" s="29"/>
      <c r="J6" s="29"/>
      <c r="K6" s="29"/>
      <c r="L6" s="29"/>
      <c r="M6" s="29"/>
      <c r="N6" s="29"/>
      <c r="O6" s="7">
        <f>SUM(O3:O5)</f>
        <v>108456195.28799999</v>
      </c>
      <c r="P6" s="7"/>
      <c r="Q6" s="7">
        <f>SUM(Q3:Q5)</f>
        <v>91019776.199390769</v>
      </c>
      <c r="R6" s="8"/>
      <c r="S6" s="7">
        <f>SUM(S3:S5)</f>
        <v>91019776.199390769</v>
      </c>
    </row>
    <row r="7" spans="1:27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27" x14ac:dyDescent="0.25">
      <c r="A8" s="25" t="s">
        <v>37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27" x14ac:dyDescent="0.25">
      <c r="A9" s="25" t="s">
        <v>13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AA9" s="12"/>
    </row>
    <row r="10" spans="1:27" x14ac:dyDescent="0.25">
      <c r="A10" s="25" t="s">
        <v>16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27" x14ac:dyDescent="0.25">
      <c r="A11" s="26" t="s">
        <v>38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</row>
    <row r="12" spans="1:27" x14ac:dyDescent="0.25">
      <c r="A12" s="21" t="s">
        <v>39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  <c r="V12" s="35"/>
    </row>
    <row r="14" spans="1:27" x14ac:dyDescent="0.25">
      <c r="S14" s="9">
        <f>S6</f>
        <v>91019776.199390769</v>
      </c>
    </row>
    <row r="15" spans="1:27" x14ac:dyDescent="0.25">
      <c r="S15">
        <v>1528176124</v>
      </c>
    </row>
    <row r="16" spans="1:27" x14ac:dyDescent="0.25">
      <c r="C16" s="10"/>
      <c r="H16" s="19"/>
      <c r="S16">
        <v>13400000</v>
      </c>
    </row>
    <row r="17" spans="6:19" x14ac:dyDescent="0.25">
      <c r="H17" s="12"/>
      <c r="L17" s="9"/>
      <c r="S17" s="9">
        <f>SUM(S14:S16)</f>
        <v>1632595900.1993909</v>
      </c>
    </row>
    <row r="18" spans="6:19" x14ac:dyDescent="0.25">
      <c r="F18">
        <v>31549.41</v>
      </c>
      <c r="G18" s="12"/>
      <c r="H18" s="18"/>
      <c r="S18" s="9">
        <f>ROUND(S17,-5)</f>
        <v>1632600000</v>
      </c>
    </row>
    <row r="19" spans="6:19" x14ac:dyDescent="0.25">
      <c r="F19">
        <v>31000</v>
      </c>
      <c r="G19" s="10"/>
      <c r="H19" s="10"/>
      <c r="S19" s="35">
        <f>S18*0.85</f>
        <v>1387710000</v>
      </c>
    </row>
    <row r="20" spans="6:19" x14ac:dyDescent="0.25">
      <c r="F20" s="12">
        <f>F19*F18</f>
        <v>978031710</v>
      </c>
      <c r="G20" s="10"/>
      <c r="H20" s="10"/>
      <c r="S20" s="35">
        <f>S18*0.75</f>
        <v>1224450000</v>
      </c>
    </row>
  </sheetData>
  <mergeCells count="11">
    <mergeCell ref="A12:S12"/>
    <mergeCell ref="A1:S1"/>
    <mergeCell ref="A9:S9"/>
    <mergeCell ref="A10:S10"/>
    <mergeCell ref="A11:S11"/>
    <mergeCell ref="A6:E6"/>
    <mergeCell ref="H6:N6"/>
    <mergeCell ref="A7:S7"/>
    <mergeCell ref="A8:S8"/>
    <mergeCell ref="B3:B4"/>
    <mergeCell ref="E3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6" sqref="H6"/>
    </sheetView>
  </sheetViews>
  <sheetFormatPr defaultRowHeight="15" x14ac:dyDescent="0.25"/>
  <cols>
    <col min="1" max="2" width="8.7109375" bestFit="1" customWidth="1"/>
    <col min="3" max="3" width="19.28515625" bestFit="1" customWidth="1"/>
    <col min="4" max="4" width="14.285156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3.28515625" bestFit="1" customWidth="1"/>
  </cols>
  <sheetData>
    <row r="1" spans="1:13" ht="15.75" x14ac:dyDescent="0.25">
      <c r="A1" s="33" t="s">
        <v>41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91.5" x14ac:dyDescent="0.25">
      <c r="A2" s="13" t="s">
        <v>19</v>
      </c>
      <c r="B2" s="13" t="s">
        <v>20</v>
      </c>
      <c r="C2" s="13" t="s">
        <v>1</v>
      </c>
      <c r="D2" s="13" t="s">
        <v>21</v>
      </c>
      <c r="E2" s="13" t="s">
        <v>22</v>
      </c>
      <c r="F2" s="13" t="s">
        <v>4</v>
      </c>
      <c r="G2" s="13" t="s">
        <v>5</v>
      </c>
      <c r="H2" s="13" t="s">
        <v>23</v>
      </c>
      <c r="I2" s="13" t="s">
        <v>7</v>
      </c>
      <c r="J2" s="13" t="s">
        <v>8</v>
      </c>
      <c r="K2" s="13" t="s">
        <v>9</v>
      </c>
      <c r="L2" s="13" t="s">
        <v>24</v>
      </c>
      <c r="M2" s="13" t="s">
        <v>10</v>
      </c>
    </row>
    <row r="3" spans="1:13" x14ac:dyDescent="0.25">
      <c r="A3" s="37">
        <v>2728.96</v>
      </c>
      <c r="B3" s="38">
        <v>2012</v>
      </c>
      <c r="C3" s="38">
        <v>2023</v>
      </c>
      <c r="D3" s="38">
        <f>C3-B3</f>
        <v>11</v>
      </c>
      <c r="E3" s="38">
        <v>60</v>
      </c>
      <c r="F3" s="39">
        <v>0.05</v>
      </c>
      <c r="G3" s="40">
        <f>(1-F3)/E3</f>
        <v>1.5833333333333331E-2</v>
      </c>
      <c r="H3" s="41">
        <v>1500</v>
      </c>
      <c r="I3" s="41">
        <f>H3*A3</f>
        <v>4093440</v>
      </c>
      <c r="J3" s="41">
        <f>I3*G3*D3</f>
        <v>712940.79999999981</v>
      </c>
      <c r="K3" s="41">
        <f>MAX(I3-J3,0)</f>
        <v>3380499.2</v>
      </c>
      <c r="L3" s="42">
        <v>0</v>
      </c>
      <c r="M3" s="41">
        <f>IF(K3&gt;F3*I3,K3*(1-L3),I3*F3)</f>
        <v>3380499.2</v>
      </c>
    </row>
    <row r="4" spans="1:13" x14ac:dyDescent="0.25">
      <c r="A4" s="43">
        <f>3.28*100*30</f>
        <v>9840</v>
      </c>
      <c r="B4" s="43">
        <v>2012</v>
      </c>
      <c r="C4" s="43">
        <v>2023</v>
      </c>
      <c r="D4" s="38">
        <f>C4-B4</f>
        <v>11</v>
      </c>
      <c r="E4" s="43">
        <v>60</v>
      </c>
      <c r="F4" s="39">
        <v>0.05</v>
      </c>
      <c r="G4" s="40">
        <f>(1-F4)/E4</f>
        <v>1.5833333333333331E-2</v>
      </c>
      <c r="H4" s="43">
        <v>1200</v>
      </c>
      <c r="I4" s="41">
        <f>H4*A4</f>
        <v>11808000</v>
      </c>
      <c r="J4" s="41">
        <f>I4*G4*D4</f>
        <v>2056559.9999999998</v>
      </c>
      <c r="K4" s="41">
        <f>MAX(I4-J4,0)</f>
        <v>9751440</v>
      </c>
      <c r="L4" s="42">
        <v>0</v>
      </c>
      <c r="M4" s="41">
        <f>IF(K4&gt;F4*I4,K4*(1-L4),I4*F4)</f>
        <v>9751440</v>
      </c>
    </row>
    <row r="5" spans="1:13" x14ac:dyDescent="0.25">
      <c r="D5" s="36"/>
      <c r="M5" s="9">
        <f>SUM(M3:M4)</f>
        <v>13131939.199999999</v>
      </c>
    </row>
    <row r="9" spans="1:13" x14ac:dyDescent="0.25">
      <c r="C9" t="s">
        <v>32</v>
      </c>
      <c r="D9">
        <v>832</v>
      </c>
    </row>
    <row r="10" spans="1:13" x14ac:dyDescent="0.25">
      <c r="D10">
        <f>D9*3.28</f>
        <v>2728.96</v>
      </c>
    </row>
    <row r="12" spans="1:13" x14ac:dyDescent="0.25">
      <c r="C12">
        <v>100</v>
      </c>
      <c r="D12">
        <f>C12*3.28*30</f>
        <v>9840</v>
      </c>
    </row>
    <row r="13" spans="1:13" x14ac:dyDescent="0.25">
      <c r="D13" s="12">
        <f>D12*1200</f>
        <v>11808000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2" sqref="C2:O12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2022-07-28T09:17:09Z</dcterms:created>
  <dcterms:modified xsi:type="dcterms:W3CDTF">2023-06-09T11:08:17Z</dcterms:modified>
</cp:coreProperties>
</file>