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Z:\In Progress Files\Rahul Gupta\In progress\2023-2024\UP Tourism KapilVastu\Building Sheet\"/>
    </mc:Choice>
  </mc:AlternateContent>
  <xr:revisionPtr revIDLastSave="0" documentId="13_ncr:1_{6B940812-F98C-47D9-A608-97259A2FBB8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ing" sheetId="2" r:id="rId1"/>
    <sheet name="Sheet2" sheetId="3" r:id="rId2"/>
    <sheet name="Sheet3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5" i="2" l="1"/>
  <c r="Q10" i="2"/>
  <c r="J14" i="2"/>
  <c r="L16" i="2"/>
  <c r="L13" i="2"/>
  <c r="Q13" i="2"/>
  <c r="O14" i="2"/>
  <c r="O16" i="2" l="1"/>
  <c r="O15" i="2"/>
  <c r="I8" i="4"/>
  <c r="F4" i="2"/>
  <c r="H7" i="4"/>
  <c r="G3" i="2" l="1"/>
  <c r="C11" i="2"/>
  <c r="E8" i="4"/>
  <c r="E7" i="4"/>
  <c r="E6" i="4"/>
  <c r="E9" i="4" l="1"/>
  <c r="M3" i="2"/>
  <c r="J3" i="2"/>
  <c r="O3" i="2" l="1"/>
  <c r="P3" i="2" s="1"/>
  <c r="O4" i="2" l="1"/>
  <c r="Q3" i="2"/>
  <c r="S3" i="2" s="1"/>
  <c r="I3" i="3" l="1"/>
  <c r="G3" i="3"/>
  <c r="D3" i="3"/>
  <c r="J3" i="3" l="1"/>
  <c r="K3" i="3" s="1"/>
  <c r="M3" i="3" s="1"/>
  <c r="M4" i="3" s="1"/>
  <c r="Q4" i="2" l="1"/>
  <c r="P4" i="2"/>
  <c r="S4" i="2"/>
  <c r="U5" i="2" l="1"/>
</calcChain>
</file>

<file path=xl/sharedStrings.xml><?xml version="1.0" encoding="utf-8"?>
<sst xmlns="http://schemas.openxmlformats.org/spreadsheetml/2006/main" count="43" uniqueCount="35">
  <si>
    <t>SR. No.</t>
  </si>
  <si>
    <t xml:space="preserve">Year of Valuation </t>
  </si>
  <si>
    <t>Total Life Consumed 
(In year)</t>
  </si>
  <si>
    <t>Total Economical Life
(In year)</t>
  </si>
  <si>
    <t>Salvage value</t>
  </si>
  <si>
    <t>Depreciation Rate</t>
  </si>
  <si>
    <t>Plinth Area  Rate 
(In per sq ft)</t>
  </si>
  <si>
    <t>Gross Replacement Value
(INR)</t>
  </si>
  <si>
    <t xml:space="preserve">Depreciation
(INR) </t>
  </si>
  <si>
    <t>Depreciated Value
(INR)</t>
  </si>
  <si>
    <t>Depreciated Replacement Market Value
(INR)</t>
  </si>
  <si>
    <t>TOTAL</t>
  </si>
  <si>
    <t>Remarks:</t>
  </si>
  <si>
    <t>Detoration</t>
  </si>
  <si>
    <t>Details of Building</t>
  </si>
  <si>
    <t>Floor</t>
  </si>
  <si>
    <t>Year of Construction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</si>
  <si>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</si>
  <si>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</si>
  <si>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r>
      <t xml:space="preserve">Plinth Area  Rate 
</t>
    </r>
    <r>
      <rPr>
        <b/>
        <i/>
        <sz val="10"/>
        <rFont val="Calibri"/>
        <family val="2"/>
        <scheme val="minor"/>
      </rPr>
      <t>(in per running ft.)</t>
    </r>
  </si>
  <si>
    <t>Discounting Factor</t>
  </si>
  <si>
    <t>Height in Feet</t>
  </si>
  <si>
    <t>Type of Roof</t>
  </si>
  <si>
    <t>Covered Area (in sq.ft)</t>
  </si>
  <si>
    <t>Covered Area 
(in sq mtr)</t>
  </si>
  <si>
    <t>RCC</t>
  </si>
  <si>
    <t>Ground</t>
  </si>
  <si>
    <t>2. The valuation is done by considering the depreciated replacement cost approach.</t>
  </si>
  <si>
    <t>3.We have taken the year of construction from information provided to us during the survey.</t>
  </si>
  <si>
    <t>Ramp Valuation</t>
  </si>
  <si>
    <r>
      <t xml:space="preserve">Ramp
</t>
    </r>
    <r>
      <rPr>
        <b/>
        <i/>
        <sz val="10"/>
        <rFont val="Calibri"/>
        <family val="2"/>
        <scheme val="minor"/>
      </rPr>
      <t>(in Running ft.)As per approved plan approx.</t>
    </r>
  </si>
  <si>
    <t>Heliport and Road</t>
  </si>
  <si>
    <t xml:space="preserve">HELIPORT VALUATION OF PROPERTY| SITUATED AT KAPILVASTU, SIDDHARTH NAGAR,
UTTAR PRADESH
</t>
  </si>
  <si>
    <t>1. All the details pertaing to the covered area statement such as area, floor, etc has been taken from the measurement done at site and document available to us .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</si>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</sst>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0.0000"/>
    <numFmt numFmtId="165" formatCode="_ &quot;₹&quot;\ * #,##0_ ;_ &quot;₹&quot;\ * \-#,##0_ ;_ &quot;₹&quot;\ * &quot;-&quot;??_ ;_ @_ "/>
    <numFmt numFmtId="166" formatCode="_ * #,##0_ ;_ * \-#,##0_ ;_ * &quot;-&quot;??_ ;_ @_ "/>
    <numFmt numFmtId="167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rgb="FF1E366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1" xfId="3" applyFont="1" applyBorder="1" applyAlignment="1">
      <alignment horizontal="center" vertical="center" wrapText="1"/>
    </xf>
    <xf numFmtId="9" fontId="2" fillId="2" borderId="1" xfId="3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1" applyNumberFormat="1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9" fontId="2" fillId="0" borderId="1" xfId="2" applyFont="1" applyBorder="1" applyAlignment="1">
      <alignment horizontal="center" vertical="center" wrapText="1"/>
    </xf>
    <xf numFmtId="165" fontId="0" fillId="0" borderId="0" xfId="0" applyNumberFormat="1"/>
    <xf numFmtId="43" fontId="0" fillId="0" borderId="0" xfId="0" applyNumberFormat="1"/>
    <xf numFmtId="43" fontId="0" fillId="0" borderId="1" xfId="6" applyFont="1" applyBorder="1" applyAlignment="1">
      <alignment horizontal="center" vertical="center" wrapText="1"/>
    </xf>
    <xf numFmtId="166" fontId="0" fillId="0" borderId="0" xfId="6" applyNumberFormat="1" applyFont="1"/>
    <xf numFmtId="0" fontId="6" fillId="4" borderId="1" xfId="0" applyFont="1" applyFill="1" applyBorder="1" applyAlignment="1">
      <alignment horizontal="center" vertical="center" wrapText="1"/>
    </xf>
    <xf numFmtId="9" fontId="0" fillId="5" borderId="1" xfId="2" applyFont="1" applyFill="1" applyBorder="1" applyAlignment="1">
      <alignment horizontal="center" vertical="center" wrapText="1"/>
    </xf>
    <xf numFmtId="165" fontId="0" fillId="5" borderId="1" xfId="1" applyNumberFormat="1" applyFont="1" applyFill="1" applyBorder="1" applyAlignment="1">
      <alignment horizontal="center" vertical="center" wrapText="1"/>
    </xf>
    <xf numFmtId="166" fontId="0" fillId="0" borderId="1" xfId="6" applyNumberFormat="1" applyFont="1" applyBorder="1" applyAlignment="1">
      <alignment horizontal="center" vertical="center" wrapText="1"/>
    </xf>
    <xf numFmtId="166" fontId="2" fillId="0" borderId="1" xfId="6" applyNumberFormat="1" applyFont="1" applyBorder="1" applyAlignment="1">
      <alignment horizontal="center" vertical="center" wrapText="1"/>
    </xf>
    <xf numFmtId="166" fontId="0" fillId="0" borderId="0" xfId="0" applyNumberFormat="1"/>
    <xf numFmtId="167" fontId="0" fillId="0" borderId="0" xfId="2" applyNumberFormat="1" applyFont="1"/>
    <xf numFmtId="43" fontId="2" fillId="0" borderId="1" xfId="6" applyFont="1" applyBorder="1" applyAlignment="1">
      <alignment horizontal="right" vertical="center" wrapText="1"/>
    </xf>
    <xf numFmtId="43" fontId="0" fillId="0" borderId="1" xfId="0" applyNumberFormat="1" applyBorder="1" applyAlignment="1">
      <alignment horizontal="center" vertical="top" wrapText="1"/>
    </xf>
    <xf numFmtId="44" fontId="0" fillId="0" borderId="0" xfId="0" applyNumberFormat="1"/>
    <xf numFmtId="0" fontId="0" fillId="0" borderId="0" xfId="0" applyAlignment="1">
      <alignment horizontal="center" vertical="center"/>
    </xf>
    <xf numFmtId="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9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165" fontId="0" fillId="0" borderId="1" xfId="1" applyNumberFormat="1" applyFont="1" applyBorder="1" applyAlignment="1">
      <alignment vertical="center"/>
    </xf>
    <xf numFmtId="9" fontId="0" fillId="0" borderId="1" xfId="2" applyFont="1" applyBorder="1" applyAlignment="1">
      <alignment vertical="center"/>
    </xf>
    <xf numFmtId="0" fontId="8" fillId="0" borderId="0" xfId="0" applyFont="1"/>
    <xf numFmtId="3" fontId="9" fillId="0" borderId="0" xfId="0" applyNumberFormat="1" applyFont="1"/>
    <xf numFmtId="0" fontId="3" fillId="3" borderId="2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 wrapText="1"/>
    </xf>
    <xf numFmtId="43" fontId="0" fillId="0" borderId="0" xfId="6" applyNumberFormat="1" applyFont="1"/>
  </cellXfs>
  <cellStyles count="13">
    <cellStyle name="40% - Accent1" xfId="3" builtinId="31"/>
    <cellStyle name="Comma" xfId="6" builtinId="3"/>
    <cellStyle name="Comma 2" xfId="4" xr:uid="{00000000-0005-0000-0000-000002000000}"/>
    <cellStyle name="Comma 2 2" xfId="10" xr:uid="{00000000-0005-0000-0000-000003000000}"/>
    <cellStyle name="Comma 3" xfId="12" xr:uid="{00000000-0005-0000-0000-000004000000}"/>
    <cellStyle name="Comma 4" xfId="8" xr:uid="{00000000-0005-0000-0000-000005000000}"/>
    <cellStyle name="Currency" xfId="1" builtinId="4"/>
    <cellStyle name="Currency 2" xfId="5" xr:uid="{00000000-0005-0000-0000-000007000000}"/>
    <cellStyle name="Currency 2 2" xfId="9" xr:uid="{00000000-0005-0000-0000-000008000000}"/>
    <cellStyle name="Currency 3" xfId="11" xr:uid="{00000000-0005-0000-0000-000009000000}"/>
    <cellStyle name="Currency 4" xfId="7" xr:uid="{00000000-0005-0000-0000-00000A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7"/>
  <sheetViews>
    <sheetView tabSelected="1" topLeftCell="F1" zoomScale="93" zoomScaleNormal="93" workbookViewId="0">
      <selection activeCell="R15" sqref="R15"/>
    </sheetView>
  </sheetViews>
  <sheetFormatPr defaultRowHeight="15" x14ac:dyDescent="0.25"/>
  <cols>
    <col min="1" max="1" width="7.28515625" customWidth="1"/>
    <col min="2" max="2" width="13.28515625" customWidth="1"/>
    <col min="3" max="3" width="12.5703125" bestFit="1" customWidth="1"/>
    <col min="4" max="4" width="9" hidden="1" customWidth="1"/>
    <col min="5" max="5" width="40.28515625" bestFit="1" customWidth="1"/>
    <col min="6" max="6" width="11.5703125" customWidth="1"/>
    <col min="7" max="7" width="13.140625" bestFit="1" customWidth="1"/>
    <col min="8" max="8" width="12.28515625" bestFit="1" customWidth="1"/>
    <col min="9" max="9" width="12.42578125" customWidth="1"/>
    <col min="10" max="10" width="13.5703125" customWidth="1"/>
    <col min="11" max="11" width="13.42578125" customWidth="1"/>
    <col min="12" max="12" width="15.28515625" customWidth="1"/>
    <col min="13" max="13" width="9" customWidth="1"/>
    <col min="14" max="14" width="15.85546875" bestFit="1" customWidth="1"/>
    <col min="15" max="15" width="14.5703125" customWidth="1"/>
    <col min="16" max="16" width="13.28515625" customWidth="1"/>
    <col min="17" max="17" width="17.7109375" customWidth="1"/>
    <col min="18" max="18" width="10.7109375" customWidth="1"/>
    <col min="19" max="19" width="16.85546875" bestFit="1" customWidth="1"/>
    <col min="21" max="21" width="11.5703125" bestFit="1" customWidth="1"/>
    <col min="22" max="22" width="15.7109375" bestFit="1" customWidth="1"/>
    <col min="24" max="24" width="3" bestFit="1" customWidth="1"/>
    <col min="25" max="25" width="9" bestFit="1" customWidth="1"/>
    <col min="26" max="26" width="8" bestFit="1" customWidth="1"/>
    <col min="27" max="27" width="11.5703125" bestFit="1" customWidth="1"/>
    <col min="29" max="29" width="9" bestFit="1" customWidth="1"/>
  </cols>
  <sheetData>
    <row r="1" spans="1:27" ht="15.75" x14ac:dyDescent="0.25">
      <c r="A1" s="32" t="s">
        <v>32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</row>
    <row r="2" spans="1:27" ht="45" x14ac:dyDescent="0.25">
      <c r="A2" s="1" t="s">
        <v>0</v>
      </c>
      <c r="B2" s="1" t="s">
        <v>14</v>
      </c>
      <c r="C2" s="1" t="s">
        <v>15</v>
      </c>
      <c r="D2" s="1" t="s">
        <v>21</v>
      </c>
      <c r="E2" s="1" t="s">
        <v>22</v>
      </c>
      <c r="F2" s="1" t="s">
        <v>24</v>
      </c>
      <c r="G2" s="1" t="s">
        <v>23</v>
      </c>
      <c r="H2" s="1" t="s">
        <v>16</v>
      </c>
      <c r="I2" s="1" t="s">
        <v>1</v>
      </c>
      <c r="J2" s="1" t="s">
        <v>2</v>
      </c>
      <c r="K2" s="1" t="s">
        <v>3</v>
      </c>
      <c r="L2" s="1" t="s">
        <v>4</v>
      </c>
      <c r="M2" s="1" t="s">
        <v>5</v>
      </c>
      <c r="N2" s="1" t="s">
        <v>6</v>
      </c>
      <c r="O2" s="1" t="s">
        <v>7</v>
      </c>
      <c r="P2" s="1" t="s">
        <v>8</v>
      </c>
      <c r="Q2" s="1" t="s">
        <v>9</v>
      </c>
      <c r="R2" s="2" t="s">
        <v>13</v>
      </c>
      <c r="S2" s="1" t="s">
        <v>10</v>
      </c>
    </row>
    <row r="3" spans="1:27" ht="30" x14ac:dyDescent="0.25">
      <c r="A3" s="3">
        <v>1</v>
      </c>
      <c r="B3" s="3" t="s">
        <v>31</v>
      </c>
      <c r="C3" s="3" t="s">
        <v>26</v>
      </c>
      <c r="D3" s="21"/>
      <c r="E3" s="3" t="s">
        <v>25</v>
      </c>
      <c r="F3" s="16">
        <v>2704</v>
      </c>
      <c r="G3" s="11">
        <f t="shared" ref="G3" si="0">F3*10.7639</f>
        <v>29105.585599999999</v>
      </c>
      <c r="H3" s="3">
        <v>2022</v>
      </c>
      <c r="I3" s="3">
        <v>2023</v>
      </c>
      <c r="J3" s="3">
        <f t="shared" ref="J3" si="1">I3-H3</f>
        <v>1</v>
      </c>
      <c r="K3" s="3">
        <v>40</v>
      </c>
      <c r="L3" s="4">
        <v>0.1</v>
      </c>
      <c r="M3" s="5">
        <f t="shared" ref="M3" si="2">(1-L3)/K3</f>
        <v>2.2499999999999999E-2</v>
      </c>
      <c r="N3" s="6">
        <v>1200</v>
      </c>
      <c r="O3" s="6">
        <f t="shared" ref="O3" si="3">N3*G3</f>
        <v>34926702.719999999</v>
      </c>
      <c r="P3" s="6">
        <f t="shared" ref="P3" si="4">O3*M3*J3</f>
        <v>785850.8112</v>
      </c>
      <c r="Q3" s="6">
        <f t="shared" ref="Q3" si="5">MAX(O3-P3,0)</f>
        <v>34140851.908799998</v>
      </c>
      <c r="R3" s="14">
        <v>0</v>
      </c>
      <c r="S3" s="15">
        <f t="shared" ref="S3" si="6">IF(Q3&gt;L3*O3,Q3*(1-R3),O3*L3)</f>
        <v>34140851.908799998</v>
      </c>
    </row>
    <row r="4" spans="1:27" x14ac:dyDescent="0.25">
      <c r="A4" s="34" t="s">
        <v>11</v>
      </c>
      <c r="B4" s="34"/>
      <c r="C4" s="34"/>
      <c r="D4" s="34"/>
      <c r="E4" s="34"/>
      <c r="F4" s="20">
        <f>SUM(F3:F3)</f>
        <v>2704</v>
      </c>
      <c r="G4" s="17"/>
      <c r="H4" s="34"/>
      <c r="I4" s="34"/>
      <c r="J4" s="34"/>
      <c r="K4" s="34"/>
      <c r="L4" s="34"/>
      <c r="M4" s="34"/>
      <c r="N4" s="34"/>
      <c r="O4" s="7">
        <f>SUM(O3:O3)</f>
        <v>34926702.719999999</v>
      </c>
      <c r="P4" s="7">
        <f>SUM(P3:P3)</f>
        <v>785850.8112</v>
      </c>
      <c r="Q4" s="7">
        <f>SUM(Q3:Q3)</f>
        <v>34140851.908799998</v>
      </c>
      <c r="R4" s="8"/>
      <c r="S4" s="7">
        <f>SUM(S3:S3)</f>
        <v>34140851.908799998</v>
      </c>
    </row>
    <row r="5" spans="1:27" x14ac:dyDescent="0.25">
      <c r="A5" s="35" t="s">
        <v>12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U5" s="9">
        <f>Q4-S4</f>
        <v>0</v>
      </c>
    </row>
    <row r="6" spans="1:27" x14ac:dyDescent="0.25">
      <c r="A6" s="33" t="s">
        <v>33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</row>
    <row r="7" spans="1:27" x14ac:dyDescent="0.25">
      <c r="A7" s="33" t="s">
        <v>27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AA7" s="12"/>
    </row>
    <row r="8" spans="1:27" x14ac:dyDescent="0.25">
      <c r="A8" s="33" t="s">
        <v>28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</row>
    <row r="9" spans="1:27" x14ac:dyDescent="0.25">
      <c r="Q9">
        <v>38520000</v>
      </c>
    </row>
    <row r="10" spans="1:27" x14ac:dyDescent="0.25">
      <c r="Q10" s="9">
        <f>Q9+S4</f>
        <v>72660851.908800006</v>
      </c>
      <c r="S10" s="9"/>
    </row>
    <row r="11" spans="1:27" x14ac:dyDescent="0.25">
      <c r="C11">
        <f>15*15*3.14</f>
        <v>706.5</v>
      </c>
      <c r="L11" s="31"/>
      <c r="O11">
        <v>51984000</v>
      </c>
    </row>
    <row r="12" spans="1:27" x14ac:dyDescent="0.25">
      <c r="C12" s="10"/>
      <c r="G12" s="30"/>
      <c r="H12" s="19"/>
      <c r="J12">
        <v>2704</v>
      </c>
      <c r="L12" s="30">
        <v>29105</v>
      </c>
      <c r="O12">
        <v>66281317</v>
      </c>
      <c r="S12" s="9"/>
    </row>
    <row r="13" spans="1:27" x14ac:dyDescent="0.25">
      <c r="F13" t="s">
        <v>34</v>
      </c>
      <c r="H13" s="12"/>
      <c r="J13">
        <v>6000</v>
      </c>
      <c r="L13" s="22">
        <f>L12/680</f>
        <v>42.801470588235297</v>
      </c>
      <c r="O13">
        <v>72700000</v>
      </c>
      <c r="Q13">
        <f>52*52</f>
        <v>2704</v>
      </c>
      <c r="S13" s="9"/>
    </row>
    <row r="14" spans="1:27" x14ac:dyDescent="0.25">
      <c r="G14" s="12"/>
      <c r="H14" s="18"/>
      <c r="J14">
        <f>J13*J12</f>
        <v>16224000</v>
      </c>
      <c r="L14" s="37">
        <v>42.8</v>
      </c>
      <c r="O14">
        <f>ROUND(O13,-5)</f>
        <v>72700000</v>
      </c>
      <c r="R14">
        <v>680</v>
      </c>
      <c r="S14" s="9"/>
    </row>
    <row r="15" spans="1:27" x14ac:dyDescent="0.25">
      <c r="G15" s="10"/>
      <c r="H15" s="10"/>
      <c r="L15" s="18">
        <v>900000</v>
      </c>
      <c r="O15">
        <f>O14*0.85</f>
        <v>61795000</v>
      </c>
      <c r="R15">
        <f>R14/10.7639</f>
        <v>63.174128336383653</v>
      </c>
      <c r="S15" s="22"/>
    </row>
    <row r="16" spans="1:27" x14ac:dyDescent="0.25">
      <c r="F16" s="12"/>
      <c r="G16" s="10"/>
      <c r="H16" s="10"/>
      <c r="I16" s="12"/>
      <c r="L16">
        <f>L15*L14</f>
        <v>38520000</v>
      </c>
      <c r="O16">
        <f>O14*0.75</f>
        <v>54525000</v>
      </c>
      <c r="S16" s="22"/>
    </row>
    <row r="17" spans="6:12" x14ac:dyDescent="0.25">
      <c r="F17" s="12"/>
      <c r="L17" s="10"/>
    </row>
  </sheetData>
  <mergeCells count="7">
    <mergeCell ref="A1:S1"/>
    <mergeCell ref="A7:S7"/>
    <mergeCell ref="A8:S8"/>
    <mergeCell ref="A4:E4"/>
    <mergeCell ref="H4:N4"/>
    <mergeCell ref="A5:S5"/>
    <mergeCell ref="A6:S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2"/>
  <sheetViews>
    <sheetView workbookViewId="0">
      <selection activeCell="I8" sqref="I8"/>
    </sheetView>
  </sheetViews>
  <sheetFormatPr defaultRowHeight="15" x14ac:dyDescent="0.25"/>
  <cols>
    <col min="1" max="2" width="8.7109375" bestFit="1" customWidth="1"/>
    <col min="3" max="3" width="19.28515625" bestFit="1" customWidth="1"/>
    <col min="4" max="4" width="14.28515625" bestFit="1" customWidth="1"/>
    <col min="5" max="5" width="8.5703125" bestFit="1" customWidth="1"/>
    <col min="6" max="6" width="7.7109375" bestFit="1" customWidth="1"/>
    <col min="7" max="7" width="9" bestFit="1" customWidth="1"/>
    <col min="8" max="8" width="8" bestFit="1" customWidth="1"/>
    <col min="9" max="11" width="11.5703125" bestFit="1" customWidth="1"/>
    <col min="12" max="12" width="8.7109375" bestFit="1" customWidth="1"/>
    <col min="13" max="13" width="13.28515625" bestFit="1" customWidth="1"/>
  </cols>
  <sheetData>
    <row r="1" spans="1:13" ht="15.75" x14ac:dyDescent="0.25">
      <c r="A1" s="36" t="s">
        <v>29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 ht="91.5" x14ac:dyDescent="0.25">
      <c r="A2" s="13" t="s">
        <v>30</v>
      </c>
      <c r="B2" s="13" t="s">
        <v>16</v>
      </c>
      <c r="C2" s="13" t="s">
        <v>1</v>
      </c>
      <c r="D2" s="13" t="s">
        <v>17</v>
      </c>
      <c r="E2" s="13" t="s">
        <v>18</v>
      </c>
      <c r="F2" s="13" t="s">
        <v>4</v>
      </c>
      <c r="G2" s="13" t="s">
        <v>5</v>
      </c>
      <c r="H2" s="13" t="s">
        <v>19</v>
      </c>
      <c r="I2" s="13" t="s">
        <v>7</v>
      </c>
      <c r="J2" s="13" t="s">
        <v>8</v>
      </c>
      <c r="K2" s="13" t="s">
        <v>9</v>
      </c>
      <c r="L2" s="13" t="s">
        <v>20</v>
      </c>
      <c r="M2" s="13" t="s">
        <v>10</v>
      </c>
    </row>
    <row r="3" spans="1:13" x14ac:dyDescent="0.25">
      <c r="A3" s="24">
        <v>0</v>
      </c>
      <c r="B3" s="25">
        <v>2018</v>
      </c>
      <c r="C3" s="25">
        <v>2023</v>
      </c>
      <c r="D3" s="25">
        <f>C3-B3</f>
        <v>5</v>
      </c>
      <c r="E3" s="25">
        <v>65</v>
      </c>
      <c r="F3" s="26">
        <v>0.05</v>
      </c>
      <c r="G3" s="27">
        <f>(1-F3)/E3</f>
        <v>1.4615384615384615E-2</v>
      </c>
      <c r="H3" s="28">
        <v>1200</v>
      </c>
      <c r="I3" s="28">
        <f>H3*A3</f>
        <v>0</v>
      </c>
      <c r="J3" s="28">
        <f>I3*G3*D3</f>
        <v>0</v>
      </c>
      <c r="K3" s="28">
        <f>MAX(I3-J3,0)</f>
        <v>0</v>
      </c>
      <c r="L3" s="29">
        <v>0</v>
      </c>
      <c r="M3" s="28">
        <f>IF(K3&gt;F3*I3,K3*(1-L3),I3*F3)</f>
        <v>0</v>
      </c>
    </row>
    <row r="4" spans="1:13" x14ac:dyDescent="0.25">
      <c r="D4" s="23"/>
      <c r="M4" s="9">
        <f>SUM(M3:M3)</f>
        <v>0</v>
      </c>
    </row>
    <row r="12" spans="1:13" x14ac:dyDescent="0.25">
      <c r="D12" s="12"/>
    </row>
  </sheetData>
  <mergeCells count="1">
    <mergeCell ref="A1:M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E4:I9"/>
  <sheetViews>
    <sheetView workbookViewId="0">
      <selection activeCell="I8" sqref="I8"/>
    </sheetView>
  </sheetViews>
  <sheetFormatPr defaultRowHeight="15" x14ac:dyDescent="0.25"/>
  <cols>
    <col min="4" max="4" width="10" bestFit="1" customWidth="1"/>
    <col min="6" max="6" width="10" bestFit="1" customWidth="1"/>
    <col min="9" max="9" width="10" bestFit="1" customWidth="1"/>
  </cols>
  <sheetData>
    <row r="4" spans="5:9" x14ac:dyDescent="0.25">
      <c r="E4">
        <v>171.02</v>
      </c>
    </row>
    <row r="5" spans="5:9" x14ac:dyDescent="0.25">
      <c r="E5">
        <v>146</v>
      </c>
      <c r="H5">
        <v>3897.55</v>
      </c>
    </row>
    <row r="6" spans="5:9" x14ac:dyDescent="0.25">
      <c r="E6">
        <f>143*2</f>
        <v>286</v>
      </c>
      <c r="H6">
        <v>17844.349999999999</v>
      </c>
    </row>
    <row r="7" spans="5:9" x14ac:dyDescent="0.25">
      <c r="E7">
        <f>120*2</f>
        <v>240</v>
      </c>
      <c r="H7">
        <f>SUM(H5:H6)</f>
        <v>21741.899999999998</v>
      </c>
      <c r="I7">
        <v>233917.2</v>
      </c>
    </row>
    <row r="8" spans="5:9" x14ac:dyDescent="0.25">
      <c r="E8">
        <f>123*2</f>
        <v>246</v>
      </c>
      <c r="I8">
        <f>I7*4000</f>
        <v>935668800</v>
      </c>
    </row>
    <row r="9" spans="5:9" x14ac:dyDescent="0.25">
      <c r="E9">
        <f>SUM(E4:E8)</f>
        <v>1089.02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working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Rahul Gupta</dc:creator>
  <cp:lastModifiedBy>welcome</cp:lastModifiedBy>
  <dcterms:created xsi:type="dcterms:W3CDTF">2022-07-28T09:17:09Z</dcterms:created>
  <dcterms:modified xsi:type="dcterms:W3CDTF">2023-06-23T11:31:28Z</dcterms:modified>
</cp:coreProperties>
</file>