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VIS(2023-24)-PL097-084-134 VIDHYANCHAL\UP Tourism Vindyachal\Building Sheet\"/>
    </mc:Choice>
  </mc:AlternateContent>
  <bookViews>
    <workbookView xWindow="0" yWindow="0" windowWidth="20490" windowHeight="7755" activeTab="1"/>
  </bookViews>
  <sheets>
    <sheet name="working" sheetId="2" r:id="rId1"/>
    <sheet name="Sheet2" sheetId="3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2" l="1"/>
  <c r="J19" i="2"/>
  <c r="F6" i="2"/>
  <c r="M5" i="2"/>
  <c r="J4" i="2"/>
  <c r="J5" i="2"/>
  <c r="G4" i="2"/>
  <c r="O4" i="2" s="1"/>
  <c r="G5" i="2"/>
  <c r="O5" i="2" s="1"/>
  <c r="P5" i="2" l="1"/>
  <c r="Q5" i="2" s="1"/>
  <c r="S5" i="2" s="1"/>
  <c r="O19" i="2"/>
  <c r="O20" i="2" s="1"/>
  <c r="N16" i="2"/>
  <c r="H17" i="2"/>
  <c r="F17" i="2"/>
  <c r="F19" i="2" s="1"/>
  <c r="D11" i="3"/>
  <c r="D12" i="3" s="1"/>
  <c r="D9" i="3"/>
  <c r="G3" i="2"/>
  <c r="O3" i="2" s="1"/>
  <c r="O6" i="2" l="1"/>
  <c r="M4" i="2" l="1"/>
  <c r="P4" i="2" s="1"/>
  <c r="M3" i="2"/>
  <c r="J3" i="2"/>
  <c r="Q4" i="2" l="1"/>
  <c r="S4" i="2" s="1"/>
  <c r="I3" i="3" l="1"/>
  <c r="G3" i="3"/>
  <c r="D3" i="3"/>
  <c r="P3" i="2" l="1"/>
  <c r="Q3" i="2" s="1"/>
  <c r="Q6" i="2" s="1"/>
  <c r="J3" i="3"/>
  <c r="K3" i="3" s="1"/>
  <c r="M3" i="3" s="1"/>
  <c r="M4" i="3" s="1"/>
  <c r="S3" i="2" l="1"/>
  <c r="S6" i="2" s="1"/>
  <c r="S17" i="2" s="1"/>
  <c r="S19" i="2" s="1"/>
  <c r="S20" i="2" s="1"/>
  <c r="S21" i="2" l="1"/>
  <c r="S22" i="2"/>
</calcChain>
</file>

<file path=xl/sharedStrings.xml><?xml version="1.0" encoding="utf-8"?>
<sst xmlns="http://schemas.openxmlformats.org/spreadsheetml/2006/main" count="48" uniqueCount="38">
  <si>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</si>
  <si>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</si>
  <si>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</si>
  <si>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</si>
  <si>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</si>
  <si>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</si>
  <si>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</si>
  <si>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</si>
  <si>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</si>
  <si>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</si>
  <si>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</si>
  <si>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</si>
  <si>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</si>
  <si>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</si>
  <si>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</si>
  <si>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</si>
  <si>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Floor</t>
  </si>
  <si>
    <t>Ground Floor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</si>
  <si>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</si>
  <si>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</si>
  <si>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</si>
  <si>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</si>
  <si>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</si>
  <si>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</si>
  <si>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</si>
  <si>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RCC framed pillar beam column on RCC slab</t>
  </si>
  <si>
    <t>Main Building</t>
  </si>
  <si>
    <t>First Floor</t>
  </si>
  <si>
    <t>Type of Roof</t>
  </si>
  <si>
    <t>Covered Area (in sq.ft)</t>
  </si>
  <si>
    <t>Covered Area 
(in sq mtr)</t>
  </si>
  <si>
    <t xml:space="preserve">Land Developments </t>
  </si>
  <si>
    <t>1. All the details pertaing to the building area statement such as area, floor, etc has been taken from the measurement done at site only.</t>
  </si>
  <si>
    <t>Second Floor</t>
  </si>
  <si>
    <t xml:space="preserve">5.As per our site survey we have observed the maintenance of the building average . </t>
  </si>
  <si>
    <t>6.We have not provided the sanctioned bulding map.Therfore, As per site measurement  of the building  we have done the valuation accordingly.</t>
  </si>
  <si>
    <t xml:space="preserve">Boundary wall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</si>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</sst>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43" fontId="2" fillId="0" borderId="1" xfId="6" applyFont="1" applyBorder="1" applyAlignment="1">
      <alignment horizontal="right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8" fillId="0" borderId="0" xfId="0" applyFont="1"/>
    <xf numFmtId="0" fontId="0" fillId="0" borderId="6" xfId="0" applyBorder="1" applyAlignment="1">
      <alignment vertical="center" wrapText="1"/>
    </xf>
    <xf numFmtId="3" fontId="9" fillId="6" borderId="0" xfId="0" applyNumberFormat="1" applyFont="1" applyFill="1"/>
    <xf numFmtId="165" fontId="0" fillId="6" borderId="0" xfId="0" applyNumberFormat="1" applyFill="1"/>
    <xf numFmtId="44" fontId="0" fillId="6" borderId="0" xfId="0" applyNumberFormat="1" applyFill="1"/>
    <xf numFmtId="165" fontId="0" fillId="5" borderId="1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/>
    <cellStyle name="Comma 2 2" xfId="10"/>
    <cellStyle name="Comma 3" xfId="12"/>
    <cellStyle name="Comma 4" xfId="8"/>
    <cellStyle name="Currency" xfId="1" builtinId="4"/>
    <cellStyle name="Currency 2" xfId="5"/>
    <cellStyle name="Currency 2 2" xfId="9"/>
    <cellStyle name="Currency 3" xfId="11"/>
    <cellStyle name="Currency 4" xf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zoomScale="85" zoomScaleNormal="85" workbookViewId="0">
      <selection activeCell="H6" sqref="H6:N6"/>
    </sheetView>
  </sheetViews>
  <sheetFormatPr defaultRowHeight="15" x14ac:dyDescent="0.25"/>
  <cols>
    <col min="1" max="1" width="7.28515625" customWidth="1"/>
    <col min="2" max="2" width="13.28515625" customWidth="1"/>
    <col min="3" max="3" width="12.5703125" bestFit="1" customWidth="1"/>
    <col min="4" max="4" width="9" bestFit="1" customWidth="1"/>
    <col min="5" max="5" width="40.28515625" bestFit="1" customWidth="1"/>
    <col min="6" max="7" width="13.140625" bestFit="1" customWidth="1"/>
    <col min="8" max="8" width="14.28515625" bestFit="1" customWidth="1"/>
    <col min="9" max="9" width="9.5703125" bestFit="1" customWidth="1"/>
    <col min="10" max="10" width="19.28515625" bestFit="1" customWidth="1"/>
    <col min="11" max="11" width="19.85546875" bestFit="1" customWidth="1"/>
    <col min="12" max="12" width="7.7109375" bestFit="1" customWidth="1"/>
    <col min="13" max="13" width="9" bestFit="1" customWidth="1"/>
    <col min="14" max="14" width="15.85546875" bestFit="1" customWidth="1"/>
    <col min="15" max="15" width="24.140625" bestFit="1" customWidth="1"/>
    <col min="16" max="16" width="12.42578125" bestFit="1" customWidth="1"/>
    <col min="17" max="17" width="17.7109375" bestFit="1" customWidth="1"/>
    <col min="18" max="18" width="8.28515625" bestFit="1" customWidth="1"/>
    <col min="19" max="19" width="18.5703125" bestFit="1" customWidth="1"/>
    <col min="21" max="21" width="5.85546875" bestFit="1" customWidth="1"/>
    <col min="22" max="22" width="15.7109375" bestFit="1" customWidth="1"/>
    <col min="24" max="24" width="3" bestFit="1" customWidth="1"/>
    <col min="25" max="25" width="9" bestFit="1" customWidth="1"/>
    <col min="26" max="26" width="8" bestFit="1" customWidth="1"/>
    <col min="27" max="27" width="11.5703125" bestFit="1" customWidth="1"/>
    <col min="29" max="29" width="9" bestFit="1" customWidth="1"/>
  </cols>
  <sheetData>
    <row r="1" spans="1:27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7" ht="60" x14ac:dyDescent="0.25">
      <c r="A2" s="1" t="s">
        <v>37</v>
      </c>
      <c r="B2" s="1" t="s">
        <v>14</v>
      </c>
      <c r="C2" s="1" t="s">
        <v>16</v>
      </c>
      <c r="D2" s="1" t="s">
        <v>24</v>
      </c>
      <c r="E2" s="1" t="s">
        <v>28</v>
      </c>
      <c r="F2" s="1" t="s">
        <v>30</v>
      </c>
      <c r="G2" s="1" t="s">
        <v>29</v>
      </c>
      <c r="H2" s="1" t="s">
        <v>19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2" t="s">
        <v>13</v>
      </c>
      <c r="S2" s="1" t="s">
        <v>9</v>
      </c>
    </row>
    <row r="3" spans="1:27" x14ac:dyDescent="0.25">
      <c r="A3" s="3">
        <v>1</v>
      </c>
      <c r="B3" s="28" t="s">
        <v>26</v>
      </c>
      <c r="C3" s="3" t="s">
        <v>17</v>
      </c>
      <c r="D3" s="3">
        <v>10</v>
      </c>
      <c r="E3" s="44" t="s">
        <v>25</v>
      </c>
      <c r="F3" s="15">
        <v>1025.5999999999999</v>
      </c>
      <c r="G3" s="11">
        <f>F3*10.7639</f>
        <v>11039.455839999999</v>
      </c>
      <c r="H3" s="3">
        <v>1999</v>
      </c>
      <c r="I3" s="3">
        <v>2023</v>
      </c>
      <c r="J3" s="3">
        <f t="shared" ref="J3:J5" si="0">I3-H3</f>
        <v>24</v>
      </c>
      <c r="K3" s="3">
        <v>60</v>
      </c>
      <c r="L3" s="4">
        <v>0.1</v>
      </c>
      <c r="M3" s="5">
        <f t="shared" ref="M3:M4" si="1">(1-L3)/K3</f>
        <v>1.5000000000000001E-2</v>
      </c>
      <c r="N3" s="32">
        <v>1500</v>
      </c>
      <c r="O3" s="6">
        <f>N3*G3</f>
        <v>16559183.759999998</v>
      </c>
      <c r="P3" s="6">
        <f t="shared" ref="P3:P5" si="2">O3*M3*J3</f>
        <v>5961306.1535999998</v>
      </c>
      <c r="Q3" s="6">
        <f t="shared" ref="Q3:Q5" si="3">MAX(O3-P3,0)</f>
        <v>10597877.606399998</v>
      </c>
      <c r="R3" s="14">
        <v>0</v>
      </c>
      <c r="S3" s="32">
        <f t="shared" ref="S3:S5" si="4">IF(Q3&gt;L3*O3,Q3*(1-R3),O3*L3)</f>
        <v>10597877.606399998</v>
      </c>
    </row>
    <row r="4" spans="1:27" x14ac:dyDescent="0.25">
      <c r="A4" s="3">
        <v>2</v>
      </c>
      <c r="B4" s="28" t="s">
        <v>26</v>
      </c>
      <c r="C4" s="3" t="s">
        <v>27</v>
      </c>
      <c r="D4" s="3">
        <v>10</v>
      </c>
      <c r="E4" s="45"/>
      <c r="F4" s="15">
        <v>480.45</v>
      </c>
      <c r="G4" s="11">
        <f t="shared" ref="G4:G5" si="5">F4*10.7639</f>
        <v>5171.5157549999994</v>
      </c>
      <c r="H4" s="3">
        <v>1999</v>
      </c>
      <c r="I4" s="3">
        <v>2023</v>
      </c>
      <c r="J4" s="3">
        <f t="shared" si="0"/>
        <v>24</v>
      </c>
      <c r="K4" s="3">
        <v>60</v>
      </c>
      <c r="L4" s="4">
        <v>0.1</v>
      </c>
      <c r="M4" s="5">
        <f t="shared" si="1"/>
        <v>1.5000000000000001E-2</v>
      </c>
      <c r="N4" s="32">
        <v>1500</v>
      </c>
      <c r="O4" s="6">
        <f t="shared" ref="O4:O5" si="6">N4*G4</f>
        <v>7757273.6324999994</v>
      </c>
      <c r="P4" s="6">
        <f t="shared" si="2"/>
        <v>2792618.5077</v>
      </c>
      <c r="Q4" s="6">
        <f t="shared" si="3"/>
        <v>4964655.1247999994</v>
      </c>
      <c r="R4" s="14">
        <v>0</v>
      </c>
      <c r="S4" s="32">
        <f t="shared" si="4"/>
        <v>4964655.1247999994</v>
      </c>
    </row>
    <row r="5" spans="1:27" x14ac:dyDescent="0.25">
      <c r="A5" s="3"/>
      <c r="B5" s="28" t="s">
        <v>26</v>
      </c>
      <c r="C5" s="3" t="s">
        <v>33</v>
      </c>
      <c r="D5" s="3">
        <v>10</v>
      </c>
      <c r="E5" s="46"/>
      <c r="F5" s="15">
        <v>480.45</v>
      </c>
      <c r="G5" s="11">
        <f t="shared" si="5"/>
        <v>5171.5157549999994</v>
      </c>
      <c r="H5" s="3">
        <v>1999</v>
      </c>
      <c r="I5" s="3">
        <v>2023</v>
      </c>
      <c r="J5" s="3">
        <f t="shared" si="0"/>
        <v>24</v>
      </c>
      <c r="K5" s="3">
        <v>60</v>
      </c>
      <c r="L5" s="4">
        <v>0.1</v>
      </c>
      <c r="M5" s="5">
        <f t="shared" ref="M5" si="7">(1-L5)/K5</f>
        <v>1.5000000000000001E-2</v>
      </c>
      <c r="N5" s="32">
        <v>1500</v>
      </c>
      <c r="O5" s="6">
        <f t="shared" si="6"/>
        <v>7757273.6324999994</v>
      </c>
      <c r="P5" s="6">
        <f t="shared" si="2"/>
        <v>2792618.5077</v>
      </c>
      <c r="Q5" s="6">
        <f t="shared" si="3"/>
        <v>4964655.1247999994</v>
      </c>
      <c r="R5" s="14">
        <v>0</v>
      </c>
      <c r="S5" s="32">
        <f t="shared" si="4"/>
        <v>4964655.1247999994</v>
      </c>
    </row>
    <row r="6" spans="1:27" x14ac:dyDescent="0.25">
      <c r="A6" s="42" t="s">
        <v>10</v>
      </c>
      <c r="B6" s="42"/>
      <c r="C6" s="42"/>
      <c r="D6" s="42"/>
      <c r="E6" s="42"/>
      <c r="F6" s="18">
        <f>SUM(F3:F5)</f>
        <v>1986.5</v>
      </c>
      <c r="G6" s="16"/>
      <c r="H6" s="42"/>
      <c r="I6" s="42"/>
      <c r="J6" s="42"/>
      <c r="K6" s="42"/>
      <c r="L6" s="42"/>
      <c r="M6" s="42"/>
      <c r="N6" s="42"/>
      <c r="O6" s="7">
        <f>SUM(O3:O5)</f>
        <v>32073731.024999999</v>
      </c>
      <c r="P6" s="7"/>
      <c r="Q6" s="7">
        <f>SUM(Q3:Q5)</f>
        <v>20527187.855999999</v>
      </c>
      <c r="R6" s="8"/>
      <c r="S6" s="33">
        <f>SUM(S3:S5)</f>
        <v>20527187.855999999</v>
      </c>
    </row>
    <row r="7" spans="1:27" x14ac:dyDescent="0.25">
      <c r="A7" s="43" t="s">
        <v>11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7" x14ac:dyDescent="0.25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7" x14ac:dyDescent="0.25">
      <c r="A9" s="38" t="s">
        <v>12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AA9" s="12"/>
    </row>
    <row r="10" spans="1:27" x14ac:dyDescent="0.25">
      <c r="A10" s="38" t="s">
        <v>15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7" x14ac:dyDescent="0.25">
      <c r="A11" s="39" t="s">
        <v>34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</row>
    <row r="12" spans="1:27" x14ac:dyDescent="0.25">
      <c r="A12" s="34" t="s">
        <v>35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V12" s="19"/>
    </row>
    <row r="14" spans="1:27" x14ac:dyDescent="0.25">
      <c r="S14" s="9"/>
    </row>
    <row r="15" spans="1:27" x14ac:dyDescent="0.25">
      <c r="N15" s="27">
        <v>31525.01</v>
      </c>
    </row>
    <row r="16" spans="1:27" x14ac:dyDescent="0.25">
      <c r="C16" s="10"/>
      <c r="F16">
        <v>31525.01</v>
      </c>
      <c r="H16" s="27">
        <v>339332.4</v>
      </c>
      <c r="J16" s="27">
        <v>50529.599999999999</v>
      </c>
      <c r="N16">
        <f>N15*31000</f>
        <v>977275310</v>
      </c>
      <c r="S16" s="29">
        <v>101059200</v>
      </c>
    </row>
    <row r="17" spans="6:23" x14ac:dyDescent="0.25">
      <c r="F17">
        <f>F16*10.7639</f>
        <v>339332.05513899995</v>
      </c>
      <c r="H17" s="12">
        <f>H16*4500</f>
        <v>1526995800</v>
      </c>
      <c r="J17">
        <v>2000</v>
      </c>
      <c r="L17" s="9"/>
      <c r="S17" s="30">
        <f>S6</f>
        <v>20527187.855999999</v>
      </c>
    </row>
    <row r="18" spans="6:23" x14ac:dyDescent="0.25">
      <c r="H18" s="12"/>
      <c r="L18" s="9"/>
      <c r="S18" s="30">
        <v>850000</v>
      </c>
    </row>
    <row r="19" spans="6:23" x14ac:dyDescent="0.25">
      <c r="F19">
        <f>F17*4500</f>
        <v>1526994248.1254997</v>
      </c>
      <c r="G19" s="12"/>
      <c r="H19" s="17"/>
      <c r="J19" s="12">
        <f>J17*J16</f>
        <v>101059200</v>
      </c>
      <c r="O19">
        <f>22/7*90*90</f>
        <v>25457.142857142855</v>
      </c>
      <c r="S19" s="30">
        <f>SUM(S16:S18)</f>
        <v>122436387.85600001</v>
      </c>
    </row>
    <row r="20" spans="6:23" x14ac:dyDescent="0.25">
      <c r="G20" s="10"/>
      <c r="H20" s="10"/>
      <c r="O20">
        <f>O19/10.7639</f>
        <v>2365.0482499041104</v>
      </c>
      <c r="S20" s="31">
        <f>ROUND(S19,-5)</f>
        <v>122400000</v>
      </c>
    </row>
    <row r="21" spans="6:23" x14ac:dyDescent="0.25">
      <c r="F21" s="12"/>
      <c r="G21" s="10"/>
      <c r="H21" s="10"/>
      <c r="S21" s="31">
        <f>S20*0.85</f>
        <v>104040000</v>
      </c>
      <c r="W21">
        <v>2600000</v>
      </c>
    </row>
    <row r="22" spans="6:23" x14ac:dyDescent="0.25">
      <c r="S22" s="31">
        <f>S20*0.75</f>
        <v>91800000</v>
      </c>
      <c r="W22">
        <v>1080</v>
      </c>
    </row>
    <row r="23" spans="6:23" x14ac:dyDescent="0.25">
      <c r="W23">
        <f>W21/W22</f>
        <v>2407.4074074074074</v>
      </c>
    </row>
  </sheetData>
  <mergeCells count="10">
    <mergeCell ref="A12:S12"/>
    <mergeCell ref="A1:S1"/>
    <mergeCell ref="A9:S9"/>
    <mergeCell ref="A10:S10"/>
    <mergeCell ref="A11:S11"/>
    <mergeCell ref="A6:E6"/>
    <mergeCell ref="H6:N6"/>
    <mergeCell ref="A7:S7"/>
    <mergeCell ref="A8:S8"/>
    <mergeCell ref="E3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3" sqref="M3"/>
    </sheetView>
  </sheetViews>
  <sheetFormatPr defaultRowHeight="15" x14ac:dyDescent="0.25"/>
  <cols>
    <col min="1" max="2" width="8.7109375" bestFit="1" customWidth="1"/>
    <col min="3" max="3" width="19.28515625" bestFit="1" customWidth="1"/>
    <col min="4" max="4" width="14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3.28515625" bestFit="1" customWidth="1"/>
    <col min="10" max="11" width="11.5703125" bestFit="1" customWidth="1"/>
    <col min="12" max="12" width="8.7109375" bestFit="1" customWidth="1"/>
    <col min="13" max="13" width="13.28515625" bestFit="1" customWidth="1"/>
  </cols>
  <sheetData>
    <row r="1" spans="1:13" ht="15.75" x14ac:dyDescent="0.25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91.5" x14ac:dyDescent="0.25">
      <c r="A2" s="13" t="s">
        <v>18</v>
      </c>
      <c r="B2" s="13" t="s">
        <v>19</v>
      </c>
      <c r="C2" s="13" t="s">
        <v>0</v>
      </c>
      <c r="D2" s="13" t="s">
        <v>20</v>
      </c>
      <c r="E2" s="13" t="s">
        <v>21</v>
      </c>
      <c r="F2" s="13" t="s">
        <v>3</v>
      </c>
      <c r="G2" s="13" t="s">
        <v>4</v>
      </c>
      <c r="H2" s="13" t="s">
        <v>22</v>
      </c>
      <c r="I2" s="13" t="s">
        <v>6</v>
      </c>
      <c r="J2" s="13" t="s">
        <v>7</v>
      </c>
      <c r="K2" s="13" t="s">
        <v>8</v>
      </c>
      <c r="L2" s="13" t="s">
        <v>23</v>
      </c>
      <c r="M2" s="13" t="s">
        <v>9</v>
      </c>
    </row>
    <row r="3" spans="1:13" x14ac:dyDescent="0.25">
      <c r="A3" s="21">
        <v>888</v>
      </c>
      <c r="B3" s="22">
        <v>1999</v>
      </c>
      <c r="C3" s="22">
        <v>2023</v>
      </c>
      <c r="D3" s="22">
        <f>C3-B3</f>
        <v>24</v>
      </c>
      <c r="E3" s="22">
        <v>60</v>
      </c>
      <c r="F3" s="23">
        <v>0.1</v>
      </c>
      <c r="G3" s="24">
        <f>(1-F3)/E3</f>
        <v>1.5000000000000001E-2</v>
      </c>
      <c r="H3" s="25">
        <v>1500</v>
      </c>
      <c r="I3" s="25">
        <f>H3*A3</f>
        <v>1332000</v>
      </c>
      <c r="J3" s="25">
        <f>I3*G3*D3</f>
        <v>479520</v>
      </c>
      <c r="K3" s="25">
        <f>MAX(I3-J3,0)</f>
        <v>852480</v>
      </c>
      <c r="L3" s="26">
        <v>0</v>
      </c>
      <c r="M3" s="25">
        <f>IF(K3&gt;F3*I3,K3*(1-L3),I3*F3)</f>
        <v>852480</v>
      </c>
    </row>
    <row r="4" spans="1:13" x14ac:dyDescent="0.25">
      <c r="D4" s="20"/>
      <c r="M4" s="9">
        <f>SUM(M3:M3)</f>
        <v>852480</v>
      </c>
    </row>
    <row r="8" spans="1:13" x14ac:dyDescent="0.25">
      <c r="C8" t="s">
        <v>31</v>
      </c>
      <c r="D8">
        <v>832</v>
      </c>
    </row>
    <row r="9" spans="1:13" x14ac:dyDescent="0.25">
      <c r="D9">
        <f>D8*3.28</f>
        <v>2728.96</v>
      </c>
    </row>
    <row r="11" spans="1:13" x14ac:dyDescent="0.25">
      <c r="C11">
        <v>100</v>
      </c>
      <c r="D11">
        <f>C11*3.28*30</f>
        <v>9840</v>
      </c>
    </row>
    <row r="12" spans="1:13" x14ac:dyDescent="0.25">
      <c r="D12" s="12">
        <f>D11*1200</f>
        <v>11808000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2023-06-26T12:23:40Z</dcterms:modified>
</cp:coreProperties>
</file>