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In Progress Files\Rahul Gupta\In progress\2023-2024\UP Tourism MAU\Building Sheet\"/>
    </mc:Choice>
  </mc:AlternateContent>
  <xr:revisionPtr revIDLastSave="0" documentId="13_ncr:1_{0DC74097-937C-4945-8693-BFCDBBA13E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ing" sheetId="2" r:id="rId1"/>
    <sheet name="Sheet2" sheetId="3" r:id="rId2"/>
    <sheet name="Sheet3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2" l="1"/>
  <c r="V17" i="2"/>
  <c r="V16" i="2"/>
  <c r="V15" i="2"/>
  <c r="V14" i="2"/>
  <c r="O16" i="2" l="1"/>
  <c r="O17" i="2" s="1"/>
  <c r="N14" i="2"/>
  <c r="H15" i="2"/>
  <c r="F15" i="2"/>
  <c r="F16" i="2" s="1"/>
  <c r="D11" i="3"/>
  <c r="D12" i="3" s="1"/>
  <c r="D9" i="3"/>
  <c r="G3" i="2"/>
  <c r="O3" i="2" s="1"/>
  <c r="O4" i="2" l="1"/>
  <c r="M3" i="2" l="1"/>
  <c r="J3" i="2"/>
  <c r="I3" i="3" l="1"/>
  <c r="G3" i="3"/>
  <c r="D3" i="3"/>
  <c r="P3" i="2" l="1"/>
  <c r="Q3" i="2" s="1"/>
  <c r="Q4" i="2" s="1"/>
  <c r="J3" i="3"/>
  <c r="K3" i="3" s="1"/>
  <c r="M3" i="3" s="1"/>
  <c r="M4" i="3" s="1"/>
  <c r="S3" i="2" l="1"/>
  <c r="S4" i="2" s="1"/>
  <c r="S14" i="2" s="1"/>
  <c r="S16" i="2" s="1"/>
  <c r="S17" i="2" s="1"/>
  <c r="S19" i="2" l="1"/>
  <c r="S18" i="2"/>
</calcChain>
</file>

<file path=xl/sharedStrings.xml><?xml version="1.0" encoding="utf-8"?>
<sst xmlns="http://schemas.openxmlformats.org/spreadsheetml/2006/main" count="45" uniqueCount="37">
  <si>
    <t>SR. No.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</si>
  <si>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</si>
  <si>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</si>
  <si>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</si>
  <si>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</si>
  <si>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</si>
  <si>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</si>
  <si>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</si>
  <si>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</si>
  <si>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</si>
  <si>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</si>
  <si>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</si>
  <si>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</si>
  <si>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Detoration</t>
  </si>
  <si>
    <t>Details of Building</t>
  </si>
  <si>
    <t>Floor</t>
  </si>
  <si>
    <t>Ground Floor</t>
  </si>
  <si>
    <r>
      <t xml:space="preserve">Wall
</t>
    </r>
    <r>
      <rPr>
        <b/>
        <i/>
        <sz val="10"/>
        <rFont val="Calibri"/>
        <family val="2"/>
        <scheme val="minor"/>
      </rPr>
      <t>(in Running ft.)As per approved plan approx.</t>
    </r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</si>
  <si>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</si>
  <si>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</si>
  <si>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</si>
  <si>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ft.)</t>
    </r>
  </si>
  <si>
    <t>Discounting Factor</t>
  </si>
  <si>
    <t>Height in Feet</t>
  </si>
  <si>
    <t>RCC framed pillar beam column on RCC slab</t>
  </si>
  <si>
    <t>Main Building</t>
  </si>
  <si>
    <t>Type of Roof</t>
  </si>
  <si>
    <t>Covered Area (in sq.ft)</t>
  </si>
  <si>
    <t>Covered Area 
(in sq mtr)</t>
  </si>
  <si>
    <t xml:space="preserve">Land Developments </t>
  </si>
  <si>
    <t>1. All the details pertaing to the building area statement such as area, floor, etc has been taken from the measurement done at site only.</t>
  </si>
  <si>
    <t>Boundary wall and Road valuation</t>
  </si>
  <si>
    <t xml:space="preserve">BUILDING VALUATION OF PROPERTY RESTURANT | SITUATED AT JHEEL MAHAL RESTURANT, NH-29, NEAR BAKWAL MORE, DISTRICT-MAU, UTTAR PRADESH  
</t>
  </si>
  <si>
    <t>2. The valuation is done by considering the depreciated replacement cost approach.</t>
  </si>
  <si>
    <t>3.We have taken the year of construction from information provided to us during the survey.</t>
  </si>
  <si>
    <t xml:space="preserve">4.As per our site survey we have observed the maintenance of the building is average . </t>
  </si>
  <si>
    <t>6.We have not provided the sanctioned bulding map .Therfore, As per site measurement  of the building  we have done the valuation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</si>
</sst>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3" fontId="0" fillId="0" borderId="1" xfId="6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9" fontId="0" fillId="5" borderId="1" xfId="2" applyFont="1" applyFill="1" applyBorder="1" applyAlignment="1">
      <alignment horizontal="center" vertical="center" wrapText="1"/>
    </xf>
    <xf numFmtId="165" fontId="0" fillId="5" borderId="1" xfId="1" applyNumberFormat="1" applyFont="1" applyFill="1" applyBorder="1" applyAlignment="1">
      <alignment horizontal="center" vertical="center" wrapText="1"/>
    </xf>
    <xf numFmtId="166" fontId="0" fillId="0" borderId="1" xfId="6" applyNumberFormat="1" applyFont="1" applyBorder="1" applyAlignment="1">
      <alignment horizontal="center" vertical="center" wrapText="1"/>
    </xf>
    <xf numFmtId="166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9" fontId="0" fillId="0" borderId="1" xfId="2" applyFont="1" applyBorder="1" applyAlignment="1">
      <alignment vertical="center"/>
    </xf>
    <xf numFmtId="0" fontId="8" fillId="0" borderId="0" xfId="0" applyFont="1"/>
    <xf numFmtId="3" fontId="9" fillId="0" borderId="0" xfId="0" applyNumberFormat="1" applyFont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2" fillId="0" borderId="3" xfId="6" applyFont="1" applyBorder="1" applyAlignment="1">
      <alignment horizontal="center" vertical="center" wrapText="1"/>
    </xf>
    <xf numFmtId="43" fontId="2" fillId="0" borderId="4" xfId="6" applyFont="1" applyBorder="1" applyAlignment="1">
      <alignment horizontal="center" vertical="center" wrapText="1"/>
    </xf>
    <xf numFmtId="43" fontId="2" fillId="0" borderId="5" xfId="6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3">
    <cellStyle name="40% - Accent1" xfId="3" builtinId="31"/>
    <cellStyle name="Comma" xfId="6" builtinId="3"/>
    <cellStyle name="Comma 2" xfId="4" xr:uid="{00000000-0005-0000-0000-000002000000}"/>
    <cellStyle name="Comma 2 2" xfId="10" xr:uid="{00000000-0005-0000-0000-000003000000}"/>
    <cellStyle name="Comma 3" xfId="12" xr:uid="{00000000-0005-0000-0000-000004000000}"/>
    <cellStyle name="Comma 4" xfId="8" xr:uid="{00000000-0005-0000-0000-000005000000}"/>
    <cellStyle name="Currency" xfId="1" builtinId="4"/>
    <cellStyle name="Currency 2" xfId="5" xr:uid="{00000000-0005-0000-0000-000007000000}"/>
    <cellStyle name="Currency 2 2" xfId="9" xr:uid="{00000000-0005-0000-0000-000008000000}"/>
    <cellStyle name="Currency 3" xfId="11" xr:uid="{00000000-0005-0000-0000-000009000000}"/>
    <cellStyle name="Currency 4" xfId="7" xr:uid="{00000000-0005-0000-0000-00000A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"/>
  <sheetViews>
    <sheetView tabSelected="1" topLeftCell="I1" zoomScale="85" zoomScaleNormal="85" workbookViewId="0">
      <selection activeCell="U8" sqref="U8"/>
    </sheetView>
  </sheetViews>
  <sheetFormatPr defaultRowHeight="15" x14ac:dyDescent="0.25"/>
  <cols>
    <col min="1" max="1" width="7.28515625" customWidth="1"/>
    <col min="2" max="2" width="13.28515625" customWidth="1"/>
    <col min="3" max="3" width="12.5703125" bestFit="1" customWidth="1"/>
    <col min="4" max="4" width="9" bestFit="1" customWidth="1"/>
    <col min="5" max="5" width="40.28515625" bestFit="1" customWidth="1"/>
    <col min="6" max="7" width="13.140625" bestFit="1" customWidth="1"/>
    <col min="8" max="8" width="14.28515625" bestFit="1" customWidth="1"/>
    <col min="9" max="9" width="9.5703125" bestFit="1" customWidth="1"/>
    <col min="10" max="10" width="19.28515625" bestFit="1" customWidth="1"/>
    <col min="11" max="11" width="19.85546875" bestFit="1" customWidth="1"/>
    <col min="12" max="12" width="7.7109375" bestFit="1" customWidth="1"/>
    <col min="13" max="13" width="9" bestFit="1" customWidth="1"/>
    <col min="14" max="14" width="15.85546875" bestFit="1" customWidth="1"/>
    <col min="15" max="15" width="24.140625" bestFit="1" customWidth="1"/>
    <col min="16" max="16" width="12.42578125" bestFit="1" customWidth="1"/>
    <col min="17" max="17" width="17.7109375" bestFit="1" customWidth="1"/>
    <col min="18" max="18" width="8.28515625" bestFit="1" customWidth="1"/>
    <col min="19" max="19" width="18.5703125" bestFit="1" customWidth="1"/>
    <col min="21" max="21" width="5.85546875" bestFit="1" customWidth="1"/>
    <col min="22" max="22" width="15.7109375" bestFit="1" customWidth="1"/>
    <col min="24" max="24" width="3" bestFit="1" customWidth="1"/>
    <col min="25" max="25" width="9" bestFit="1" customWidth="1"/>
    <col min="26" max="26" width="8" bestFit="1" customWidth="1"/>
    <col min="27" max="27" width="11.5703125" bestFit="1" customWidth="1"/>
    <col min="29" max="29" width="9" bestFit="1" customWidth="1"/>
  </cols>
  <sheetData>
    <row r="1" spans="1:27" ht="15.75" x14ac:dyDescent="0.25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7" ht="60" x14ac:dyDescent="0.25">
      <c r="A2" s="1" t="s">
        <v>0</v>
      </c>
      <c r="B2" s="1" t="s">
        <v>14</v>
      </c>
      <c r="C2" s="1" t="s">
        <v>15</v>
      </c>
      <c r="D2" s="1" t="s">
        <v>23</v>
      </c>
      <c r="E2" s="1" t="s">
        <v>26</v>
      </c>
      <c r="F2" s="1" t="s">
        <v>28</v>
      </c>
      <c r="G2" s="1" t="s">
        <v>27</v>
      </c>
      <c r="H2" s="1" t="s">
        <v>18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  <c r="Q2" s="1" t="s">
        <v>9</v>
      </c>
      <c r="R2" s="2" t="s">
        <v>13</v>
      </c>
      <c r="S2" s="1" t="s">
        <v>10</v>
      </c>
    </row>
    <row r="3" spans="1:27" ht="15" customHeight="1" x14ac:dyDescent="0.25">
      <c r="A3" s="3">
        <v>1</v>
      </c>
      <c r="B3" s="29" t="s">
        <v>25</v>
      </c>
      <c r="C3" s="3" t="s">
        <v>16</v>
      </c>
      <c r="D3" s="3">
        <v>10</v>
      </c>
      <c r="E3" s="28" t="s">
        <v>24</v>
      </c>
      <c r="F3" s="16">
        <v>497.25</v>
      </c>
      <c r="G3" s="11">
        <f>F3*10.7639</f>
        <v>5352.3492749999996</v>
      </c>
      <c r="H3" s="3">
        <v>1997</v>
      </c>
      <c r="I3" s="3">
        <v>2023</v>
      </c>
      <c r="J3" s="3">
        <f t="shared" ref="J3" si="0">I3-H3</f>
        <v>26</v>
      </c>
      <c r="K3" s="3">
        <v>60</v>
      </c>
      <c r="L3" s="4">
        <v>0.1</v>
      </c>
      <c r="M3" s="5">
        <f t="shared" ref="M3" si="1">(1-L3)/K3</f>
        <v>1.5000000000000001E-2</v>
      </c>
      <c r="N3" s="6">
        <v>1600</v>
      </c>
      <c r="O3" s="6">
        <f>N3*G3</f>
        <v>8563758.8399999999</v>
      </c>
      <c r="P3" s="6">
        <f t="shared" ref="P3" si="2">O3*M3*J3</f>
        <v>3339865.9476000005</v>
      </c>
      <c r="Q3" s="6">
        <f t="shared" ref="Q3" si="3">MAX(O3-P3,0)</f>
        <v>5223892.8923999993</v>
      </c>
      <c r="R3" s="14">
        <v>0</v>
      </c>
      <c r="S3" s="15">
        <f t="shared" ref="S3" si="4">IF(Q3&gt;L3*O3,Q3*(1-R3),O3*L3)</f>
        <v>5223892.8923999993</v>
      </c>
    </row>
    <row r="4" spans="1:27" x14ac:dyDescent="0.25">
      <c r="A4" s="39" t="s">
        <v>11</v>
      </c>
      <c r="B4" s="39"/>
      <c r="C4" s="39"/>
      <c r="D4" s="39"/>
      <c r="E4" s="39"/>
      <c r="F4" s="41"/>
      <c r="G4" s="42"/>
      <c r="H4" s="42"/>
      <c r="I4" s="42"/>
      <c r="J4" s="42"/>
      <c r="K4" s="42"/>
      <c r="L4" s="42"/>
      <c r="M4" s="42"/>
      <c r="N4" s="43"/>
      <c r="O4" s="7">
        <f>SUM(O3:O3)</f>
        <v>8563758.8399999999</v>
      </c>
      <c r="P4" s="7"/>
      <c r="Q4" s="7">
        <f>SUM(Q3:Q3)</f>
        <v>5223892.8923999993</v>
      </c>
      <c r="R4" s="8"/>
      <c r="S4" s="7">
        <f>SUM(S3:S3)</f>
        <v>5223892.8923999993</v>
      </c>
    </row>
    <row r="5" spans="1:27" x14ac:dyDescent="0.25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27" x14ac:dyDescent="0.25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27" x14ac:dyDescent="0.25">
      <c r="A7" s="35" t="s">
        <v>33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AA7" s="12"/>
    </row>
    <row r="8" spans="1:27" x14ac:dyDescent="0.25">
      <c r="A8" s="35" t="s">
        <v>34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spans="1:27" x14ac:dyDescent="0.25">
      <c r="A9" s="36" t="s">
        <v>35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8"/>
    </row>
    <row r="10" spans="1:27" x14ac:dyDescent="0.25">
      <c r="A10" s="31" t="s">
        <v>36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V10" s="18"/>
    </row>
    <row r="12" spans="1:27" x14ac:dyDescent="0.25">
      <c r="S12" s="9"/>
    </row>
    <row r="13" spans="1:27" x14ac:dyDescent="0.25">
      <c r="N13" s="26">
        <v>31525.01</v>
      </c>
      <c r="S13">
        <v>50288992</v>
      </c>
      <c r="V13">
        <v>17000</v>
      </c>
    </row>
    <row r="14" spans="1:27" x14ac:dyDescent="0.25">
      <c r="C14" s="10"/>
      <c r="F14">
        <v>31525.01</v>
      </c>
      <c r="H14" s="26">
        <v>339332.4</v>
      </c>
      <c r="N14">
        <f>N13*31000</f>
        <v>977275310</v>
      </c>
      <c r="S14" s="27">
        <f>S4</f>
        <v>5223892.8923999993</v>
      </c>
      <c r="V14">
        <f>V13*497.25</f>
        <v>8453250</v>
      </c>
    </row>
    <row r="15" spans="1:27" x14ac:dyDescent="0.25">
      <c r="F15">
        <f>F14*10.7639</f>
        <v>339332.05513899995</v>
      </c>
      <c r="H15" s="12">
        <f>H14*4500</f>
        <v>1526995800</v>
      </c>
      <c r="L15" s="9"/>
      <c r="S15" s="9">
        <v>1000000</v>
      </c>
      <c r="V15">
        <f>V14*26*9</f>
        <v>1978060500</v>
      </c>
    </row>
    <row r="16" spans="1:27" x14ac:dyDescent="0.25">
      <c r="F16">
        <f>F15*4500</f>
        <v>1526994248.1254997</v>
      </c>
      <c r="G16" s="12"/>
      <c r="H16" s="17"/>
      <c r="O16">
        <f>22/7*90*90</f>
        <v>25457.142857142855</v>
      </c>
      <c r="S16" s="9">
        <f>SUM(S13:S15)</f>
        <v>56512884.892399997</v>
      </c>
      <c r="V16">
        <f>V15/60</f>
        <v>32967675</v>
      </c>
    </row>
    <row r="17" spans="6:22" x14ac:dyDescent="0.25">
      <c r="G17" s="10"/>
      <c r="H17" s="10"/>
      <c r="O17">
        <f>O16/10.7639</f>
        <v>2365.0482499041104</v>
      </c>
      <c r="S17" s="18">
        <f>ROUND(S16,-5)</f>
        <v>56500000</v>
      </c>
      <c r="V17" s="12">
        <f>V16/10</f>
        <v>3296767.5</v>
      </c>
    </row>
    <row r="18" spans="6:22" x14ac:dyDescent="0.25">
      <c r="F18" s="12"/>
      <c r="G18" s="10"/>
      <c r="H18" s="10"/>
      <c r="S18" s="18">
        <f>S17*0.85</f>
        <v>48025000</v>
      </c>
      <c r="V18" s="17">
        <f>V14-V17</f>
        <v>5156482.5</v>
      </c>
    </row>
    <row r="19" spans="6:22" x14ac:dyDescent="0.25">
      <c r="S19" s="18">
        <f>S17*0.75</f>
        <v>42375000</v>
      </c>
    </row>
  </sheetData>
  <mergeCells count="9">
    <mergeCell ref="A10:S10"/>
    <mergeCell ref="A1:S1"/>
    <mergeCell ref="A7:S7"/>
    <mergeCell ref="A8:S8"/>
    <mergeCell ref="A9:S9"/>
    <mergeCell ref="A4:E4"/>
    <mergeCell ref="A5:S5"/>
    <mergeCell ref="A6:S6"/>
    <mergeCell ref="F4:N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workbookViewId="0">
      <selection activeCell="M4" sqref="M4"/>
    </sheetView>
  </sheetViews>
  <sheetFormatPr defaultRowHeight="15" x14ac:dyDescent="0.25"/>
  <cols>
    <col min="1" max="2" width="8.7109375" bestFit="1" customWidth="1"/>
    <col min="3" max="3" width="19.28515625" bestFit="1" customWidth="1"/>
    <col min="4" max="4" width="14.28515625" bestFit="1" customWidth="1"/>
    <col min="5" max="5" width="8.5703125" bestFit="1" customWidth="1"/>
    <col min="6" max="6" width="7.7109375" bestFit="1" customWidth="1"/>
    <col min="7" max="7" width="9" bestFit="1" customWidth="1"/>
    <col min="8" max="8" width="8" bestFit="1" customWidth="1"/>
    <col min="9" max="9" width="13.28515625" bestFit="1" customWidth="1"/>
    <col min="10" max="11" width="11.5703125" bestFit="1" customWidth="1"/>
    <col min="12" max="12" width="8.7109375" bestFit="1" customWidth="1"/>
    <col min="13" max="13" width="13.28515625" bestFit="1" customWidth="1"/>
  </cols>
  <sheetData>
    <row r="1" spans="1:13" ht="15.75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91.5" x14ac:dyDescent="0.25">
      <c r="A2" s="13" t="s">
        <v>17</v>
      </c>
      <c r="B2" s="13" t="s">
        <v>18</v>
      </c>
      <c r="C2" s="13" t="s">
        <v>1</v>
      </c>
      <c r="D2" s="13" t="s">
        <v>19</v>
      </c>
      <c r="E2" s="13" t="s">
        <v>20</v>
      </c>
      <c r="F2" s="13" t="s">
        <v>4</v>
      </c>
      <c r="G2" s="13" t="s">
        <v>5</v>
      </c>
      <c r="H2" s="13" t="s">
        <v>21</v>
      </c>
      <c r="I2" s="13" t="s">
        <v>7</v>
      </c>
      <c r="J2" s="13" t="s">
        <v>8</v>
      </c>
      <c r="K2" s="13" t="s">
        <v>9</v>
      </c>
      <c r="L2" s="13" t="s">
        <v>22</v>
      </c>
      <c r="M2" s="13" t="s">
        <v>10</v>
      </c>
    </row>
    <row r="3" spans="1:13" x14ac:dyDescent="0.25">
      <c r="A3" s="20">
        <v>1015</v>
      </c>
      <c r="B3" s="21">
        <v>1997</v>
      </c>
      <c r="C3" s="30">
        <v>2023</v>
      </c>
      <c r="D3" s="30">
        <f>C3-B3</f>
        <v>26</v>
      </c>
      <c r="E3" s="21">
        <v>65</v>
      </c>
      <c r="F3" s="22">
        <v>0.1</v>
      </c>
      <c r="G3" s="23">
        <f>(1-F3)/E3</f>
        <v>1.3846153846153847E-2</v>
      </c>
      <c r="H3" s="24">
        <v>1500</v>
      </c>
      <c r="I3" s="24">
        <f>H3*A3</f>
        <v>1522500</v>
      </c>
      <c r="J3" s="24">
        <f>I3*G3*D3</f>
        <v>548100</v>
      </c>
      <c r="K3" s="24">
        <f>MAX(I3-J3,0)</f>
        <v>974400</v>
      </c>
      <c r="L3" s="25">
        <v>0</v>
      </c>
      <c r="M3" s="24">
        <f>IF(K3&gt;F3*I3,K3*(1-L3),I3*F3)</f>
        <v>974400</v>
      </c>
    </row>
    <row r="4" spans="1:13" x14ac:dyDescent="0.25">
      <c r="D4" s="19"/>
      <c r="M4" s="9">
        <f>SUM(M3:M3)</f>
        <v>974400</v>
      </c>
    </row>
    <row r="8" spans="1:13" x14ac:dyDescent="0.25">
      <c r="C8" t="s">
        <v>29</v>
      </c>
      <c r="D8">
        <v>832</v>
      </c>
    </row>
    <row r="9" spans="1:13" x14ac:dyDescent="0.25">
      <c r="D9">
        <f>D8*3.28</f>
        <v>2728.96</v>
      </c>
    </row>
    <row r="11" spans="1:13" x14ac:dyDescent="0.25">
      <c r="C11">
        <v>100</v>
      </c>
      <c r="D11">
        <f>C11*3.28*30</f>
        <v>9840</v>
      </c>
    </row>
    <row r="12" spans="1:13" x14ac:dyDescent="0.25">
      <c r="D12" s="12">
        <f>D11*1200</f>
        <v>11808000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" sqref="C2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working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welcome</cp:lastModifiedBy>
  <dcterms:created xsi:type="dcterms:W3CDTF">2022-07-28T09:17:09Z</dcterms:created>
  <dcterms:modified xsi:type="dcterms:W3CDTF">2023-06-21T12:12:02Z</dcterms:modified>
</cp:coreProperties>
</file>