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In Progress Files\Manas Upmanyu\VIS(2023-24)-PL103-088-103\"/>
    </mc:Choice>
  </mc:AlternateContent>
  <xr:revisionPtr revIDLastSave="0" documentId="13_ncr:1_{10815B8A-AFB1-4323-B191-66A4C6E6FED7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Building Area Details" sheetId="3" r:id="rId2"/>
  </sheets>
  <definedNames>
    <definedName name="_xlnm.Print_Area" localSheetId="0">'Building Valuation'!$B$1:$S$11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1" i="1"/>
  <c r="B2" i="1"/>
  <c r="J35" i="1" l="1"/>
  <c r="H35" i="1"/>
  <c r="J38" i="1" s="1"/>
  <c r="J39" i="1" s="1"/>
  <c r="D32" i="1"/>
  <c r="S18" i="1"/>
  <c r="S17" i="1"/>
  <c r="V4" i="1"/>
  <c r="G11" i="3"/>
  <c r="F11" i="3"/>
  <c r="G10" i="3"/>
  <c r="G9" i="3"/>
  <c r="J36" i="1" l="1"/>
  <c r="J40" i="1"/>
  <c r="V6" i="1"/>
  <c r="E7" i="1"/>
  <c r="V5" i="1"/>
  <c r="G8" i="3"/>
  <c r="G7" i="3"/>
  <c r="G6" i="3"/>
  <c r="G5" i="3"/>
  <c r="Z20" i="1"/>
  <c r="Z19" i="1"/>
  <c r="Y16" i="1"/>
  <c r="Y19" i="1" s="1"/>
  <c r="Y20" i="1" s="1"/>
  <c r="B8" i="3"/>
  <c r="V7" i="1" l="1"/>
  <c r="F5" i="1"/>
  <c r="F6" i="1"/>
  <c r="F4" i="1"/>
  <c r="D25" i="1" l="1"/>
  <c r="D27" i="1" s="1"/>
  <c r="F7" i="1"/>
  <c r="O4" i="1" l="1"/>
  <c r="M6" i="1" l="1"/>
  <c r="J5" i="1"/>
  <c r="J6" i="1"/>
  <c r="O5" i="1" l="1"/>
  <c r="M5" i="1"/>
  <c r="P5" i="1" l="1"/>
  <c r="Q5" i="1" s="1"/>
  <c r="S5" i="1" l="1"/>
  <c r="W5" i="1" s="1"/>
  <c r="M4" i="1"/>
  <c r="J4" i="1" l="1"/>
  <c r="P4" i="1" s="1"/>
  <c r="Q4" i="1" l="1"/>
  <c r="S4" i="1" l="1"/>
  <c r="Y4" i="1" s="1"/>
  <c r="W4" i="1" l="1"/>
  <c r="O6" i="1"/>
  <c r="O7" i="1" s="1"/>
  <c r="O14" i="1" s="1"/>
  <c r="P6" i="1" l="1"/>
  <c r="Q6" i="1" s="1"/>
  <c r="Q7" i="1" s="1"/>
  <c r="S6" i="1" l="1"/>
  <c r="S7" i="1" s="1"/>
  <c r="S15" i="1" s="1"/>
  <c r="W6" i="1" l="1"/>
</calcChain>
</file>

<file path=xl/sharedStrings.xml><?xml version="1.0" encoding="utf-8"?>
<sst xmlns="http://schemas.openxmlformats.org/spreadsheetml/2006/main" count="70" uniqueCount="50">
  <si>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</si>
  <si>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</si>
  <si>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</si>
  <si>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</si>
  <si>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</si>
  <si>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</si>
  <si>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</si>
  <si>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Discounting Factor</t>
  </si>
  <si>
    <t>Remarks:</t>
  </si>
  <si>
    <t>First Floor</t>
  </si>
  <si>
    <t xml:space="preserve"> RCC frame structure with  brick wall </t>
  </si>
  <si>
    <t>Sr. No.</t>
  </si>
  <si>
    <t>Gross Replacement Value</t>
  </si>
  <si>
    <t>Depreciation</t>
  </si>
  <si>
    <t>Depreciated Value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</si>
  <si>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</si>
  <si>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</si>
  <si>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</si>
  <si>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</si>
  <si>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</si>
  <si>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</si>
  <si>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</si>
  <si>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Boundary Wall</t>
  </si>
  <si>
    <t>Ground Floor</t>
  </si>
  <si>
    <r>
      <t xml:space="preserve">Area
</t>
    </r>
    <r>
      <rPr>
        <b/>
        <i/>
        <sz val="9"/>
        <rFont val="Calibri"/>
        <family val="2"/>
        <scheme val="minor"/>
      </rPr>
      <t>(in sq.mtr.)</t>
    </r>
  </si>
  <si>
    <r>
      <t xml:space="preserve">Height </t>
    </r>
    <r>
      <rPr>
        <b/>
        <sz val="9"/>
        <rFont val="Calibri"/>
        <family val="2"/>
        <scheme val="minor"/>
      </rPr>
      <t>(</t>
    </r>
    <r>
      <rPr>
        <b/>
        <i/>
        <sz val="9"/>
        <rFont val="Calibri"/>
        <family val="2"/>
        <scheme val="minor"/>
      </rPr>
      <t>in ft.)</t>
    </r>
  </si>
  <si>
    <r>
      <t xml:space="preserve">Area
</t>
    </r>
    <r>
      <rPr>
        <b/>
        <i/>
        <sz val="9"/>
        <rFont val="Calibri"/>
        <family val="2"/>
        <scheme val="minor"/>
      </rPr>
      <t>(in sq.ft.)</t>
    </r>
  </si>
  <si>
    <t>Guideline Value
(in Rs.)</t>
  </si>
  <si>
    <t xml:space="preserve"> RCC frame structure with  brick wall without roof (unfinished)</t>
  </si>
  <si>
    <t>Particulars</t>
  </si>
  <si>
    <t>Main Building</t>
  </si>
  <si>
    <t>Building -2</t>
  </si>
  <si>
    <t>Building -3</t>
  </si>
  <si>
    <t>Building -4</t>
  </si>
  <si>
    <t>Meter Room &amp; Guard Room</t>
  </si>
  <si>
    <t xml:space="preserve"> RCC frame structure with brick wall </t>
  </si>
  <si>
    <t>at 4000 per running mtr.</t>
  </si>
  <si>
    <t>per sq.mtr.</t>
  </si>
  <si>
    <t>sq.mtr.</t>
  </si>
  <si>
    <t>Guideline Rate
(in Rs. per sq.mtr.)</t>
  </si>
  <si>
    <t>Age Factor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</si>
  <si>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 etc. has been taken on the basis of the measurement by the surveyor during the site survey.</t>
    </r>
  </si>
  <si>
    <t>Second Floor</t>
  </si>
  <si>
    <t>Ground Coverage</t>
  </si>
  <si>
    <t>FAR</t>
  </si>
  <si>
    <t>sq.ft.</t>
  </si>
  <si>
    <t>per sq.ft.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</si>
  <si>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</si>
  <si>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r>
      <t>4.</t>
    </r>
    <r>
      <rPr>
        <b/>
        <i/>
        <sz val="10"/>
        <color theme="1"/>
        <rFont val="Calibri"/>
        <family val="2"/>
        <scheme val="minor"/>
      </rPr>
      <t xml:space="preserve"> All the buildings are situated at House No. 95, Shivlok Colony, Phase-1, Haridwar, Uttarakhand.</t>
    </r>
  </si>
  <si>
    <t>2. Since the constructed area exceeds the permissible FAR (Floor Area Ratio) i.e., 1.8 and also exceeds the maximum ground coverage i.e., 70% as mentioned in the building byelaws, we have considered only the area that is permissible as per the building byelaws (as mentioned in the screenshot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</si>
</sst>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  <numFmt numFmtId="168" formatCode="_ * #,##0.0_ ;_ * \-#,##0.0_ ;_ * &quot;-&quot;?_ ;_ @_ "/>
    <numFmt numFmtId="169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5" fillId="2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/>
    </xf>
    <xf numFmtId="164" fontId="0" fillId="0" borderId="1" xfId="3" applyNumberFormat="1" applyFont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164" fontId="2" fillId="0" borderId="1" xfId="3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4" fontId="0" fillId="0" borderId="0" xfId="3" applyNumberFormat="1" applyFont="1"/>
    <xf numFmtId="166" fontId="0" fillId="0" borderId="0" xfId="1" applyNumberFormat="1" applyFont="1"/>
    <xf numFmtId="168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 vertical="center"/>
    </xf>
    <xf numFmtId="164" fontId="2" fillId="0" borderId="0" xfId="3" applyNumberFormat="1" applyFont="1"/>
    <xf numFmtId="164" fontId="2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 vertical="center" wrapText="1"/>
    </xf>
    <xf numFmtId="166" fontId="0" fillId="0" borderId="0" xfId="1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9" fontId="0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wrapText="1"/>
    </xf>
    <xf numFmtId="9" fontId="0" fillId="0" borderId="1" xfId="2" applyFont="1" applyBorder="1"/>
    <xf numFmtId="0" fontId="0" fillId="0" borderId="1" xfId="0" applyBorder="1"/>
    <xf numFmtId="164" fontId="0" fillId="0" borderId="1" xfId="3" applyNumberFormat="1" applyFont="1" applyBorder="1"/>
    <xf numFmtId="44" fontId="0" fillId="0" borderId="0" xfId="0" applyNumberFormat="1"/>
    <xf numFmtId="43" fontId="0" fillId="0" borderId="0" xfId="3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0" fillId="0" borderId="1" xfId="3" applyNumberFormat="1" applyFont="1" applyBorder="1" applyAlignment="1">
      <alignment horizontal="center" vertical="center"/>
    </xf>
    <xf numFmtId="43" fontId="2" fillId="0" borderId="1" xfId="3" applyNumberFormat="1" applyFont="1" applyBorder="1" applyAlignment="1">
      <alignment horizontal="left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13</xdr:col>
      <xdr:colOff>587151</xdr:colOff>
      <xdr:row>58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00B0F-B46D-2653-BCC9-905279A79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2" y="10006853"/>
          <a:ext cx="6862445" cy="2686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40"/>
  <sheetViews>
    <sheetView tabSelected="1" zoomScale="85" zoomScaleNormal="85" zoomScaleSheetLayoutView="85" workbookViewId="0">
      <selection activeCell="X13" sqref="X13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4" customWidth="1"/>
    <col min="4" max="4" width="20.42578125" style="14" customWidth="1"/>
    <col min="5" max="5" width="9.42578125" style="14" bestFit="1" customWidth="1"/>
    <col min="6" max="6" width="8.85546875" style="17" customWidth="1"/>
    <col min="7" max="7" width="8.85546875" customWidth="1"/>
    <col min="8" max="8" width="11.7109375" customWidth="1"/>
    <col min="9" max="9" width="11.7109375" hidden="1" customWidth="1"/>
    <col min="10" max="10" width="10.7109375" customWidth="1"/>
    <col min="11" max="11" width="11.140625" customWidth="1"/>
    <col min="12" max="12" width="7.7109375" hidden="1" customWidth="1"/>
    <col min="13" max="13" width="16.28515625" hidden="1" customWidth="1"/>
    <col min="14" max="14" width="12.85546875" customWidth="1"/>
    <col min="15" max="15" width="16" bestFit="1" customWidth="1"/>
    <col min="16" max="16" width="13.42578125" hidden="1" customWidth="1"/>
    <col min="17" max="17" width="16.140625" hidden="1" customWidth="1"/>
    <col min="18" max="18" width="14.28515625" hidden="1" customWidth="1"/>
    <col min="19" max="19" width="15.42578125" style="15" bestFit="1" customWidth="1"/>
    <col min="20" max="20" width="9.85546875" style="15" customWidth="1"/>
    <col min="21" max="21" width="6.85546875" style="15" hidden="1" customWidth="1"/>
    <col min="22" max="22" width="14.42578125" style="15" customWidth="1"/>
    <col min="23" max="23" width="17" bestFit="1" customWidth="1"/>
    <col min="24" max="24" width="16.42578125" bestFit="1" customWidth="1"/>
    <col min="25" max="26" width="15.42578125" bestFit="1" customWidth="1"/>
  </cols>
  <sheetData>
    <row r="2" spans="2:26" ht="53.25" customHeight="1" x14ac:dyDescent="0.25">
      <c r="B2" s="63" t="str">
        <f>UPPER(("BUILDING VALUATION
M/S. Tanuj Tomar &amp; construction
SITUATED AT House No. 95, Shivlok Colony, Phase-1, Haridwar, Uttarakhand"))</f>
        <v>BUILDING VALUATION
M/S. TANUJ TOMAR &amp; CONSTRUCTION
SITUATED AT HOUSE NO. 95, SHIVLOK COLONY, PHASE-1, HARIDWAR, UTTARAKHAND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5"/>
    </row>
    <row r="3" spans="2:26" s="12" customFormat="1" ht="60" x14ac:dyDescent="0.25">
      <c r="B3" s="10" t="s">
        <v>11</v>
      </c>
      <c r="C3" s="11" t="s">
        <v>0</v>
      </c>
      <c r="D3" s="11" t="s">
        <v>3</v>
      </c>
      <c r="E3" s="11" t="s">
        <v>16</v>
      </c>
      <c r="F3" s="16" t="s">
        <v>17</v>
      </c>
      <c r="G3" s="11" t="s">
        <v>18</v>
      </c>
      <c r="H3" s="11" t="s">
        <v>1</v>
      </c>
      <c r="I3" s="33" t="s">
        <v>2</v>
      </c>
      <c r="J3" s="11" t="s">
        <v>19</v>
      </c>
      <c r="K3" s="11" t="s">
        <v>20</v>
      </c>
      <c r="L3" s="33" t="s">
        <v>4</v>
      </c>
      <c r="M3" s="33" t="s">
        <v>6</v>
      </c>
      <c r="N3" s="11" t="s">
        <v>21</v>
      </c>
      <c r="O3" s="11" t="s">
        <v>12</v>
      </c>
      <c r="P3" s="33" t="s">
        <v>13</v>
      </c>
      <c r="Q3" s="33" t="s">
        <v>14</v>
      </c>
      <c r="R3" s="33" t="s">
        <v>7</v>
      </c>
      <c r="S3" s="11" t="s">
        <v>15</v>
      </c>
      <c r="T3" s="11" t="s">
        <v>39</v>
      </c>
      <c r="U3" s="11" t="s">
        <v>40</v>
      </c>
      <c r="V3" s="11" t="s">
        <v>27</v>
      </c>
    </row>
    <row r="4" spans="2:26" ht="30" x14ac:dyDescent="0.25">
      <c r="B4" s="2">
        <v>1</v>
      </c>
      <c r="C4" s="13" t="s">
        <v>23</v>
      </c>
      <c r="D4" s="13" t="s">
        <v>10</v>
      </c>
      <c r="E4" s="72">
        <v>72.302999999999997</v>
      </c>
      <c r="F4" s="34">
        <f>E4*10.7639</f>
        <v>778.26226169999995</v>
      </c>
      <c r="G4" s="8">
        <v>10</v>
      </c>
      <c r="H4" s="2">
        <v>2015</v>
      </c>
      <c r="I4" s="2">
        <v>2023</v>
      </c>
      <c r="J4" s="2">
        <f>I4-H4</f>
        <v>8</v>
      </c>
      <c r="K4" s="2">
        <v>60</v>
      </c>
      <c r="L4" s="3">
        <v>0.1</v>
      </c>
      <c r="M4" s="4">
        <f>(1-L4)/K4</f>
        <v>1.5000000000000001E-2</v>
      </c>
      <c r="N4" s="35">
        <v>1600</v>
      </c>
      <c r="O4" s="35">
        <f>N4*F4</f>
        <v>1245219.6187199999</v>
      </c>
      <c r="P4" s="35">
        <f t="shared" ref="P4" si="0">O4*M4*J4</f>
        <v>149426.35424640001</v>
      </c>
      <c r="Q4" s="35">
        <f t="shared" ref="Q4" si="1">MAX(O4-P4,0)</f>
        <v>1095793.2644735998</v>
      </c>
      <c r="R4" s="36">
        <v>0</v>
      </c>
      <c r="S4" s="35">
        <f t="shared" ref="S4:S6" si="2">IF(Q4&gt;L4*O4,Q4*(1-R4),O4*L4)</f>
        <v>1095793.2644735998</v>
      </c>
      <c r="T4" s="35">
        <v>14000</v>
      </c>
      <c r="U4" s="48">
        <v>1</v>
      </c>
      <c r="V4" s="35">
        <f>T4*E4*U4</f>
        <v>1012242</v>
      </c>
      <c r="W4" s="9">
        <f>S4/F4</f>
        <v>1408</v>
      </c>
      <c r="X4" s="1"/>
      <c r="Y4" s="56">
        <f>S4/O4</f>
        <v>0.87999999999999989</v>
      </c>
    </row>
    <row r="5" spans="2:26" ht="30" x14ac:dyDescent="0.25">
      <c r="B5" s="2">
        <v>2</v>
      </c>
      <c r="C5" s="13" t="s">
        <v>9</v>
      </c>
      <c r="D5" s="13" t="s">
        <v>10</v>
      </c>
      <c r="E5" s="72">
        <v>72.302999999999997</v>
      </c>
      <c r="F5" s="18">
        <f>E5*10.7639</f>
        <v>778.26226169999995</v>
      </c>
      <c r="G5" s="8">
        <v>10</v>
      </c>
      <c r="H5" s="2">
        <v>2015</v>
      </c>
      <c r="I5" s="2">
        <v>2023</v>
      </c>
      <c r="J5" s="2">
        <f>I5-H5</f>
        <v>8</v>
      </c>
      <c r="K5" s="2">
        <v>60</v>
      </c>
      <c r="L5" s="3">
        <v>0.1</v>
      </c>
      <c r="M5" s="4">
        <f>(1-L5)/K5</f>
        <v>1.5000000000000001E-2</v>
      </c>
      <c r="N5" s="35">
        <v>1600</v>
      </c>
      <c r="O5" s="5">
        <f>N5*F5</f>
        <v>1245219.6187199999</v>
      </c>
      <c r="P5" s="5">
        <f>O5*M5*J5</f>
        <v>149426.35424640001</v>
      </c>
      <c r="Q5" s="5">
        <f>MAX(O5-P5,0)</f>
        <v>1095793.2644735998</v>
      </c>
      <c r="R5" s="36">
        <v>0</v>
      </c>
      <c r="S5" s="5">
        <f t="shared" si="2"/>
        <v>1095793.2644735998</v>
      </c>
      <c r="T5" s="35">
        <v>14000</v>
      </c>
      <c r="U5" s="48">
        <v>1</v>
      </c>
      <c r="V5" s="35">
        <f t="shared" ref="V5:V6" si="3">T5*E5*U5</f>
        <v>1012242</v>
      </c>
      <c r="W5" s="9">
        <f t="shared" ref="W5:W6" si="4">S5/F5</f>
        <v>1408</v>
      </c>
      <c r="X5" s="1"/>
      <c r="Y5" s="1"/>
    </row>
    <row r="6" spans="2:26" ht="30" x14ac:dyDescent="0.25">
      <c r="B6" s="2">
        <v>3</v>
      </c>
      <c r="C6" s="13" t="s">
        <v>42</v>
      </c>
      <c r="D6" s="13" t="s">
        <v>10</v>
      </c>
      <c r="E6" s="72">
        <v>41.316000000000031</v>
      </c>
      <c r="F6" s="18">
        <f>E6*10.7639</f>
        <v>444.72129240000032</v>
      </c>
      <c r="G6" s="8">
        <v>10</v>
      </c>
      <c r="H6" s="2">
        <v>2015</v>
      </c>
      <c r="I6" s="2">
        <v>2023</v>
      </c>
      <c r="J6" s="2">
        <f>I6-H6</f>
        <v>8</v>
      </c>
      <c r="K6" s="2">
        <v>60</v>
      </c>
      <c r="L6" s="3">
        <v>0.1</v>
      </c>
      <c r="M6" s="4">
        <f>(1-L6)/K6</f>
        <v>1.5000000000000001E-2</v>
      </c>
      <c r="N6" s="35">
        <v>1600</v>
      </c>
      <c r="O6" s="5">
        <f>N6*F6</f>
        <v>711554.0678400005</v>
      </c>
      <c r="P6" s="5">
        <f>O6*M6*J6</f>
        <v>85386.488140800066</v>
      </c>
      <c r="Q6" s="5">
        <f>MAX(O6-P6,0)</f>
        <v>626167.57969920046</v>
      </c>
      <c r="R6" s="36">
        <v>0</v>
      </c>
      <c r="S6" s="5">
        <f t="shared" si="2"/>
        <v>626167.57969920046</v>
      </c>
      <c r="T6" s="35">
        <v>14000</v>
      </c>
      <c r="U6" s="48">
        <v>1</v>
      </c>
      <c r="V6" s="35">
        <f t="shared" si="3"/>
        <v>578424.00000000047</v>
      </c>
      <c r="W6" s="9">
        <f t="shared" si="4"/>
        <v>1408</v>
      </c>
      <c r="X6" s="1"/>
      <c r="Y6" s="1"/>
    </row>
    <row r="7" spans="2:26" x14ac:dyDescent="0.25">
      <c r="B7" s="66" t="s">
        <v>5</v>
      </c>
      <c r="C7" s="66"/>
      <c r="D7" s="66"/>
      <c r="E7" s="73">
        <f>SUM(E4:E6)</f>
        <v>185.92200000000003</v>
      </c>
      <c r="F7" s="25">
        <f>SUM(F4:F6)</f>
        <v>2001.2458158000002</v>
      </c>
      <c r="G7" s="7"/>
      <c r="H7" s="66"/>
      <c r="I7" s="66"/>
      <c r="J7" s="66"/>
      <c r="K7" s="66"/>
      <c r="L7" s="66"/>
      <c r="M7" s="66"/>
      <c r="N7" s="66"/>
      <c r="O7" s="6">
        <f>SUM(O4:O6)</f>
        <v>3201993.3052800004</v>
      </c>
      <c r="P7" s="6"/>
      <c r="Q7" s="6">
        <f>SUM(Q4:Q6)</f>
        <v>2817754.1086464003</v>
      </c>
      <c r="R7" s="6"/>
      <c r="S7" s="6">
        <f>SUM(S4:S6)</f>
        <v>2817754.1086464003</v>
      </c>
      <c r="T7" s="6"/>
      <c r="U7" s="6"/>
      <c r="V7" s="6">
        <f>SUM(V4:V6)</f>
        <v>2602908.0000000005</v>
      </c>
      <c r="W7" s="9"/>
    </row>
    <row r="8" spans="2:26" x14ac:dyDescent="0.25">
      <c r="B8" s="57" t="s">
        <v>8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9"/>
      <c r="W8" s="9"/>
    </row>
    <row r="9" spans="2:26" ht="15" customHeight="1" x14ac:dyDescent="0.25">
      <c r="B9" s="60" t="s">
        <v>41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  <c r="W9" s="9"/>
    </row>
    <row r="10" spans="2:26" ht="30" customHeight="1" x14ac:dyDescent="0.25">
      <c r="B10" s="60" t="s">
        <v>49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  <c r="W10" s="9"/>
    </row>
    <row r="11" spans="2:26" x14ac:dyDescent="0.25">
      <c r="B11" s="57" t="s">
        <v>47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9"/>
      <c r="W11" s="9"/>
      <c r="X11" s="24"/>
      <c r="Z11" s="30"/>
    </row>
    <row r="12" spans="2:26" x14ac:dyDescent="0.25">
      <c r="B12" s="57" t="s">
        <v>48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9"/>
      <c r="W12" s="9"/>
      <c r="Z12" s="1"/>
    </row>
    <row r="13" spans="2:26" x14ac:dyDescent="0.25">
      <c r="S13" s="28"/>
      <c r="T13" s="28"/>
      <c r="U13" s="28"/>
      <c r="V13" s="28"/>
      <c r="W13" s="9"/>
      <c r="Z13" s="30"/>
    </row>
    <row r="14" spans="2:26" x14ac:dyDescent="0.25">
      <c r="O14" s="55">
        <f>O7*0.9*0.9</f>
        <v>2593614.5772768008</v>
      </c>
      <c r="S14" s="29"/>
      <c r="W14" s="9"/>
      <c r="Z14" s="19"/>
    </row>
    <row r="15" spans="2:26" x14ac:dyDescent="0.25">
      <c r="C15" s="21"/>
      <c r="D15" s="23"/>
      <c r="G15" s="43"/>
      <c r="O15" s="49" t="s">
        <v>5</v>
      </c>
      <c r="P15" s="49"/>
      <c r="Q15" s="49"/>
      <c r="R15" s="49"/>
      <c r="S15" s="50">
        <f>S7+D21+X22</f>
        <v>9489754.1086464003</v>
      </c>
      <c r="T15" s="29"/>
      <c r="U15" s="29"/>
      <c r="V15" s="29"/>
    </row>
    <row r="16" spans="2:26" x14ac:dyDescent="0.25">
      <c r="C16" s="21"/>
      <c r="D16" s="23">
        <v>103.29</v>
      </c>
      <c r="E16" s="14" t="s">
        <v>38</v>
      </c>
      <c r="F16" s="43"/>
      <c r="G16" s="44"/>
      <c r="S16" s="29">
        <v>9500000</v>
      </c>
      <c r="T16" s="29"/>
      <c r="U16" s="29"/>
      <c r="V16" s="29"/>
      <c r="Y16" s="30">
        <f>804.1*120000</f>
        <v>96492000</v>
      </c>
    </row>
    <row r="17" spans="3:26" ht="15" customHeight="1" x14ac:dyDescent="0.25">
      <c r="C17" s="22"/>
      <c r="D17" s="45">
        <v>1112</v>
      </c>
      <c r="E17" s="39"/>
      <c r="F17" s="43"/>
      <c r="G17" s="44"/>
      <c r="S17" s="29">
        <f>S16*0.85</f>
        <v>8075000</v>
      </c>
      <c r="Y17" s="30">
        <v>13100000</v>
      </c>
    </row>
    <row r="18" spans="3:26" x14ac:dyDescent="0.25">
      <c r="D18" s="45"/>
      <c r="E18" s="20"/>
      <c r="F18" s="43"/>
      <c r="G18" s="44"/>
      <c r="S18" s="27">
        <f>S16*0.75</f>
        <v>7125000</v>
      </c>
      <c r="T18" s="27"/>
      <c r="U18" s="27"/>
      <c r="V18" s="27"/>
      <c r="Y18" s="30">
        <v>2450000</v>
      </c>
      <c r="Z18" s="30">
        <v>112000000</v>
      </c>
    </row>
    <row r="19" spans="3:26" x14ac:dyDescent="0.25">
      <c r="D19" s="23"/>
      <c r="E19" s="20"/>
      <c r="F19" s="43"/>
      <c r="G19" s="44"/>
      <c r="S19" s="27"/>
      <c r="T19" s="27"/>
      <c r="U19" s="27"/>
      <c r="V19" s="27"/>
      <c r="Y19" s="30">
        <f>SUM(Y16:Y18)</f>
        <v>112042000</v>
      </c>
      <c r="Z19" s="32">
        <f>Z18*0.9</f>
        <v>100800000</v>
      </c>
    </row>
    <row r="20" spans="3:26" x14ac:dyDescent="0.25">
      <c r="D20" s="46">
        <v>6000</v>
      </c>
      <c r="E20" t="s">
        <v>46</v>
      </c>
      <c r="F20" s="43"/>
      <c r="G20" s="44"/>
      <c r="S20" s="31"/>
      <c r="T20" s="31"/>
      <c r="U20" s="31"/>
      <c r="V20" s="31"/>
      <c r="Y20" s="19">
        <f>Y19*0.9</f>
        <v>100837800</v>
      </c>
      <c r="Z20" s="19">
        <f>Z18*0.75</f>
        <v>84000000</v>
      </c>
    </row>
    <row r="21" spans="3:26" x14ac:dyDescent="0.25">
      <c r="D21" s="47">
        <f>D20*D17</f>
        <v>6672000</v>
      </c>
      <c r="F21" s="43"/>
      <c r="G21" s="44"/>
    </row>
    <row r="22" spans="3:26" x14ac:dyDescent="0.25">
      <c r="F22" s="43"/>
      <c r="G22" s="44"/>
      <c r="N22" s="30"/>
      <c r="S22" s="27"/>
      <c r="W22" t="s">
        <v>22</v>
      </c>
      <c r="X22" s="31"/>
      <c r="Y22" t="s">
        <v>36</v>
      </c>
    </row>
    <row r="23" spans="3:26" ht="30" x14ac:dyDescent="0.25">
      <c r="D23" s="14">
        <v>20000</v>
      </c>
      <c r="E23" s="14" t="s">
        <v>37</v>
      </c>
      <c r="F23" s="43"/>
      <c r="G23" s="44"/>
      <c r="N23" s="30"/>
      <c r="S23" s="41"/>
      <c r="T23" s="42"/>
      <c r="U23" s="42"/>
      <c r="W23" s="14"/>
      <c r="X23" s="31"/>
    </row>
    <row r="24" spans="3:26" x14ac:dyDescent="0.25">
      <c r="D24" s="51"/>
      <c r="H24" s="19"/>
      <c r="N24" s="40"/>
      <c r="S24" s="17"/>
    </row>
    <row r="25" spans="3:26" x14ac:dyDescent="0.25">
      <c r="D25" s="46">
        <f>V7</f>
        <v>2602908.0000000005</v>
      </c>
      <c r="S25" s="17"/>
    </row>
    <row r="26" spans="3:26" x14ac:dyDescent="0.25">
      <c r="D26" s="46">
        <f>D23*D16</f>
        <v>2065800.0000000002</v>
      </c>
    </row>
    <row r="27" spans="3:26" x14ac:dyDescent="0.25">
      <c r="D27" s="51">
        <f>SUM(D24:D26)</f>
        <v>4668708.0000000009</v>
      </c>
    </row>
    <row r="30" spans="3:26" x14ac:dyDescent="0.25">
      <c r="D30" s="46"/>
    </row>
    <row r="31" spans="3:26" x14ac:dyDescent="0.25">
      <c r="D31" s="46"/>
    </row>
    <row r="32" spans="3:26" x14ac:dyDescent="0.25">
      <c r="D32" s="51">
        <f>SUM(D30:D31)</f>
        <v>0</v>
      </c>
    </row>
    <row r="33" spans="8:11" x14ac:dyDescent="0.25">
      <c r="H33" t="s">
        <v>43</v>
      </c>
      <c r="J33" t="s">
        <v>44</v>
      </c>
    </row>
    <row r="34" spans="8:11" x14ac:dyDescent="0.25">
      <c r="H34" s="52">
        <v>0.7</v>
      </c>
      <c r="I34" s="53"/>
      <c r="J34" s="53">
        <v>1.8</v>
      </c>
    </row>
    <row r="35" spans="8:11" x14ac:dyDescent="0.25">
      <c r="H35" s="53">
        <f>H34*D16</f>
        <v>72.302999999999997</v>
      </c>
      <c r="I35" s="53"/>
      <c r="J35" s="53">
        <f>J34*D16</f>
        <v>185.92200000000003</v>
      </c>
      <c r="K35" t="s">
        <v>38</v>
      </c>
    </row>
    <row r="36" spans="8:11" x14ac:dyDescent="0.25">
      <c r="H36" s="53"/>
      <c r="I36" s="53"/>
      <c r="J36" s="54">
        <f>J35*10.7639</f>
        <v>2001.2458158000002</v>
      </c>
      <c r="K36" t="s">
        <v>45</v>
      </c>
    </row>
    <row r="38" spans="8:11" x14ac:dyDescent="0.25">
      <c r="J38">
        <f>H35</f>
        <v>72.302999999999997</v>
      </c>
    </row>
    <row r="39" spans="8:11" x14ac:dyDescent="0.25">
      <c r="J39">
        <f>J38</f>
        <v>72.302999999999997</v>
      </c>
    </row>
    <row r="40" spans="8:11" x14ac:dyDescent="0.25">
      <c r="J40">
        <f>J35-(J38+J39)</f>
        <v>41.316000000000031</v>
      </c>
    </row>
  </sheetData>
  <mergeCells count="8">
    <mergeCell ref="B11:V11"/>
    <mergeCell ref="B12:V12"/>
    <mergeCell ref="B10:V10"/>
    <mergeCell ref="B2:V2"/>
    <mergeCell ref="B7:D7"/>
    <mergeCell ref="H7:N7"/>
    <mergeCell ref="B8:V8"/>
    <mergeCell ref="B9:V9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11"/>
  <sheetViews>
    <sheetView zoomScaleNormal="100" workbookViewId="0">
      <selection activeCell="G11" sqref="G11"/>
    </sheetView>
  </sheetViews>
  <sheetFormatPr defaultRowHeight="15" x14ac:dyDescent="0.25"/>
  <cols>
    <col min="2" max="2" width="6.85546875" bestFit="1" customWidth="1"/>
    <col min="3" max="3" width="14.7109375" style="14" bestFit="1" customWidth="1"/>
    <col min="4" max="4" width="14.7109375" style="14" customWidth="1"/>
    <col min="5" max="5" width="23.85546875" style="14" bestFit="1" customWidth="1"/>
    <col min="6" max="6" width="9.7109375" style="14" bestFit="1" customWidth="1"/>
    <col min="7" max="7" width="9.140625" style="17" bestFit="1" customWidth="1"/>
    <col min="8" max="8" width="7.140625" bestFit="1" customWidth="1"/>
    <col min="9" max="9" width="12.28515625" bestFit="1" customWidth="1"/>
  </cols>
  <sheetData>
    <row r="3" spans="2:9" ht="46.5" customHeight="1" x14ac:dyDescent="0.25">
      <c r="B3" s="67"/>
      <c r="C3" s="68"/>
      <c r="D3" s="68"/>
      <c r="E3" s="68"/>
      <c r="F3" s="68"/>
      <c r="G3" s="68"/>
      <c r="H3" s="68"/>
      <c r="I3" s="68"/>
    </row>
    <row r="4" spans="2:9" s="12" customFormat="1" ht="30" x14ac:dyDescent="0.25">
      <c r="B4" s="10" t="s">
        <v>11</v>
      </c>
      <c r="C4" s="11" t="s">
        <v>0</v>
      </c>
      <c r="D4" s="11" t="s">
        <v>29</v>
      </c>
      <c r="E4" s="11" t="s">
        <v>3</v>
      </c>
      <c r="F4" s="11" t="s">
        <v>24</v>
      </c>
      <c r="G4" s="38" t="s">
        <v>26</v>
      </c>
      <c r="H4" s="11" t="s">
        <v>25</v>
      </c>
      <c r="I4" s="11" t="s">
        <v>1</v>
      </c>
    </row>
    <row r="5" spans="2:9" ht="30" x14ac:dyDescent="0.25">
      <c r="B5" s="2">
        <v>1</v>
      </c>
      <c r="C5" s="13" t="s">
        <v>23</v>
      </c>
      <c r="D5" s="13" t="s">
        <v>30</v>
      </c>
      <c r="E5" s="13" t="s">
        <v>35</v>
      </c>
      <c r="F5" s="37">
        <v>4087</v>
      </c>
      <c r="G5" s="18">
        <f>F5*10.7639</f>
        <v>43992.059300000001</v>
      </c>
      <c r="H5" s="8">
        <v>12</v>
      </c>
      <c r="I5" s="2">
        <v>2010</v>
      </c>
    </row>
    <row r="6" spans="2:9" ht="30" x14ac:dyDescent="0.25">
      <c r="B6" s="2">
        <v>2</v>
      </c>
      <c r="C6" s="13" t="s">
        <v>9</v>
      </c>
      <c r="D6" s="13" t="s">
        <v>30</v>
      </c>
      <c r="E6" s="13" t="s">
        <v>35</v>
      </c>
      <c r="F6" s="37">
        <v>4087</v>
      </c>
      <c r="G6" s="18">
        <f t="shared" ref="G6:G8" si="0">F6*10.7639</f>
        <v>43992.059300000001</v>
      </c>
      <c r="H6" s="8">
        <v>12</v>
      </c>
      <c r="I6" s="2">
        <v>2010</v>
      </c>
    </row>
    <row r="7" spans="2:9" ht="30" x14ac:dyDescent="0.25">
      <c r="B7" s="2">
        <v>3</v>
      </c>
      <c r="C7" s="13" t="s">
        <v>23</v>
      </c>
      <c r="D7" s="13" t="s">
        <v>31</v>
      </c>
      <c r="E7" s="13" t="s">
        <v>35</v>
      </c>
      <c r="F7" s="37">
        <v>415.28</v>
      </c>
      <c r="G7" s="18">
        <f t="shared" si="0"/>
        <v>4470.0323919999992</v>
      </c>
      <c r="H7" s="8">
        <v>12</v>
      </c>
      <c r="I7" s="2">
        <v>2010</v>
      </c>
    </row>
    <row r="8" spans="2:9" ht="30" x14ac:dyDescent="0.25">
      <c r="B8" s="2">
        <f>B7+1</f>
        <v>4</v>
      </c>
      <c r="C8" s="13" t="s">
        <v>23</v>
      </c>
      <c r="D8" s="13" t="s">
        <v>32</v>
      </c>
      <c r="E8" s="13" t="s">
        <v>35</v>
      </c>
      <c r="F8" s="37">
        <v>581.41999999999996</v>
      </c>
      <c r="G8" s="18">
        <f t="shared" si="0"/>
        <v>6258.3467379999993</v>
      </c>
      <c r="H8" s="8">
        <v>12</v>
      </c>
      <c r="I8" s="2">
        <v>2010</v>
      </c>
    </row>
    <row r="9" spans="2:9" ht="45" x14ac:dyDescent="0.25">
      <c r="B9" s="2">
        <v>5</v>
      </c>
      <c r="C9" s="13" t="s">
        <v>23</v>
      </c>
      <c r="D9" s="13" t="s">
        <v>33</v>
      </c>
      <c r="E9" s="13" t="s">
        <v>28</v>
      </c>
      <c r="F9" s="37">
        <v>581.41999999999996</v>
      </c>
      <c r="G9" s="18">
        <f t="shared" ref="G9:G10" si="1">F9*10.7639</f>
        <v>6258.3467379999993</v>
      </c>
      <c r="H9" s="8">
        <v>12</v>
      </c>
      <c r="I9" s="2">
        <v>2010</v>
      </c>
    </row>
    <row r="10" spans="2:9" ht="30" x14ac:dyDescent="0.25">
      <c r="B10" s="2">
        <v>6</v>
      </c>
      <c r="C10" s="13" t="s">
        <v>23</v>
      </c>
      <c r="D10" s="13" t="s">
        <v>34</v>
      </c>
      <c r="E10" s="13" t="s">
        <v>35</v>
      </c>
      <c r="F10" s="37">
        <v>24.5</v>
      </c>
      <c r="G10" s="18">
        <f t="shared" si="1"/>
        <v>263.71555000000001</v>
      </c>
      <c r="H10" s="8">
        <v>10</v>
      </c>
      <c r="I10" s="2">
        <v>2010</v>
      </c>
    </row>
    <row r="11" spans="2:9" x14ac:dyDescent="0.25">
      <c r="B11" s="69" t="s">
        <v>5</v>
      </c>
      <c r="C11" s="70"/>
      <c r="D11" s="70"/>
      <c r="E11" s="71"/>
      <c r="F11" s="26">
        <f>SUM(F5:F10)</f>
        <v>9776.6200000000008</v>
      </c>
      <c r="G11" s="25">
        <f>SUM(G5:G10)</f>
        <v>105234.56001799997</v>
      </c>
      <c r="H11" s="7"/>
      <c r="I11" s="7"/>
    </row>
  </sheetData>
  <mergeCells count="2">
    <mergeCell ref="B3:I3"/>
    <mergeCell ref="B11:E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 Valuation</vt:lpstr>
      <vt:lpstr>Building Area Details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2023-06-06T09:47:51Z</dcterms:modified>
</cp:coreProperties>
</file>