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3-24)-PL113-096-112_Mr. Manmohan Singh Sahni\"/>
    </mc:Choice>
  </mc:AlternateContent>
  <xr:revisionPtr revIDLastSave="0" documentId="13_ncr:1_{3F0F5B88-AA91-44A4-919C-E05B2C4C4554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3" l="1"/>
  <c r="P13" i="3"/>
  <c r="O13" i="3"/>
  <c r="H12" i="2"/>
  <c r="O9" i="3"/>
  <c r="M13" i="3"/>
  <c r="M10" i="3"/>
  <c r="L18" i="2"/>
  <c r="F5" i="2"/>
  <c r="F6" i="2" s="1"/>
  <c r="F4" i="2"/>
  <c r="O5" i="2"/>
  <c r="M5" i="2"/>
  <c r="J5" i="2"/>
  <c r="O4" i="2"/>
  <c r="Q17" i="2"/>
  <c r="O18" i="1"/>
  <c r="N18" i="1"/>
  <c r="K13" i="1"/>
  <c r="M6" i="4"/>
  <c r="K5" i="4"/>
  <c r="I5" i="4"/>
  <c r="F6" i="4"/>
  <c r="D4" i="4"/>
  <c r="I3" i="3"/>
  <c r="J3" i="3" s="1"/>
  <c r="K3" i="3" s="1"/>
  <c r="M3" i="3" s="1"/>
  <c r="G3" i="3"/>
  <c r="D3" i="3"/>
  <c r="G4" i="1"/>
  <c r="G5" i="1"/>
  <c r="E5" i="1"/>
  <c r="C5" i="1"/>
  <c r="M4" i="2"/>
  <c r="J4" i="2"/>
  <c r="P5" i="2" l="1"/>
  <c r="G6" i="2"/>
  <c r="O6" i="2"/>
  <c r="Q5" i="2"/>
  <c r="S5" i="2" s="1"/>
  <c r="P4" i="2"/>
  <c r="Q4" i="2" l="1"/>
  <c r="Q6" i="2" s="1"/>
  <c r="P6" i="2"/>
  <c r="S4" i="2" l="1"/>
  <c r="S6" i="2" s="1"/>
</calcChain>
</file>

<file path=xl/sharedStrings.xml><?xml version="1.0" encoding="utf-8"?>
<sst xmlns="http://schemas.openxmlformats.org/spreadsheetml/2006/main" count="43" uniqueCount="35">
  <si>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</si>
  <si>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</si>
  <si>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</si>
  <si>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</si>
  <si>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</si>
  <si>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</si>
  <si>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</si>
  <si>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</si>
  <si>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</si>
  <si>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</si>
  <si>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</si>
  <si>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</si>
  <si>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</si>
  <si>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</si>
  <si>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Detoration</t>
  </si>
  <si>
    <t>Details of Building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</si>
  <si>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</si>
  <si>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</si>
  <si>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</si>
  <si>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</si>
  <si>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</si>
  <si>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</si>
  <si>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</si>
  <si>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</si>
  <si>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</si>
  <si>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</si>
  <si>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1/1.19</t>
  </si>
  <si>
    <t>RCC</t>
  </si>
  <si>
    <t>Ground Floor</t>
  </si>
  <si>
    <t>10ft</t>
  </si>
  <si>
    <t xml:space="preserve">Year of Construction </t>
  </si>
  <si>
    <t>2 Age of construction taken from the information get at the time of site survey.</t>
  </si>
  <si>
    <t xml:space="preserve">Mr. MANMOHAN SINGH SAHNI &amp; MANPREET KAUR SAHNI| PROPERTY NO. B-7, BEARING MUNICIPAL NO. 360/280, MUNICIPAL NO. 26 &amp; 160, RACE COURSE, DEHRADUN, UTTARAKHAND
</t>
  </si>
  <si>
    <t>Tin Shed</t>
  </si>
  <si>
    <t>1. All the details pertaing to the building area statement such as area, floor, etc has been taken from the site survey.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</si>
</sst>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0" fillId="0" borderId="0" xfId="0" applyNumberFormat="1"/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9"/>
  <sheetViews>
    <sheetView zoomScale="85" zoomScaleNormal="85" workbookViewId="0">
      <selection activeCell="S6" sqref="S6"/>
    </sheetView>
  </sheetViews>
  <sheetFormatPr defaultRowHeight="15" x14ac:dyDescent="0.25"/>
  <cols>
    <col min="2" max="2" width="7.28515625" customWidth="1"/>
    <col min="3" max="3" width="13.5703125" customWidth="1"/>
    <col min="4" max="4" width="9" customWidth="1"/>
    <col min="5" max="5" width="10.28515625" customWidth="1"/>
    <col min="6" max="6" width="8.7109375" customWidth="1"/>
    <col min="7" max="7" width="8.42578125" customWidth="1"/>
    <col min="8" max="8" width="7.85546875" customWidth="1"/>
    <col min="9" max="9" width="10" customWidth="1"/>
    <col min="10" max="10" width="10.42578125" hidden="1" customWidth="1"/>
    <col min="11" max="11" width="11.28515625" hidden="1" customWidth="1"/>
    <col min="12" max="12" width="7.7109375" hidden="1" customWidth="1"/>
    <col min="13" max="13" width="6.5703125" hidden="1" customWidth="1"/>
    <col min="14" max="14" width="11.85546875" customWidth="1"/>
    <col min="15" max="15" width="13.28515625" hidden="1" customWidth="1"/>
    <col min="16" max="17" width="15.140625" hidden="1" customWidth="1"/>
    <col min="18" max="18" width="9.85546875" hidden="1" customWidth="1"/>
    <col min="19" max="19" width="17.42578125" customWidth="1"/>
    <col min="21" max="21" width="5.85546875" bestFit="1" customWidth="1"/>
  </cols>
  <sheetData>
    <row r="2" spans="2:19" ht="57" customHeight="1" x14ac:dyDescent="0.25">
      <c r="B2" s="26" t="s">
        <v>32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2:19" ht="60" x14ac:dyDescent="0.25">
      <c r="B3" s="1" t="s">
        <v>0</v>
      </c>
      <c r="C3" s="1" t="s">
        <v>15</v>
      </c>
      <c r="D3" s="1" t="s">
        <v>23</v>
      </c>
      <c r="E3" s="1" t="s">
        <v>1</v>
      </c>
      <c r="F3" s="1" t="s">
        <v>21</v>
      </c>
      <c r="G3" s="23" t="s">
        <v>22</v>
      </c>
      <c r="H3" s="1" t="s">
        <v>30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2" t="s">
        <v>14</v>
      </c>
      <c r="S3" s="1" t="s">
        <v>11</v>
      </c>
    </row>
    <row r="4" spans="2:19" x14ac:dyDescent="0.25">
      <c r="B4" s="3">
        <v>1</v>
      </c>
      <c r="C4" s="29" t="s">
        <v>28</v>
      </c>
      <c r="D4" s="3" t="s">
        <v>29</v>
      </c>
      <c r="E4" s="3" t="s">
        <v>27</v>
      </c>
      <c r="F4" s="22">
        <f>G4/10.764</f>
        <v>143.99851356373097</v>
      </c>
      <c r="G4" s="21">
        <v>1550</v>
      </c>
      <c r="H4" s="3">
        <v>1973</v>
      </c>
      <c r="I4" s="3">
        <v>2023</v>
      </c>
      <c r="J4" s="3">
        <f t="shared" ref="J4:J5" si="0">I4-H4</f>
        <v>50</v>
      </c>
      <c r="K4" s="3">
        <v>60</v>
      </c>
      <c r="L4" s="4">
        <v>0.1</v>
      </c>
      <c r="M4" s="5">
        <f>(1-L4)/K4</f>
        <v>1.5000000000000001E-2</v>
      </c>
      <c r="N4" s="6">
        <v>1000</v>
      </c>
      <c r="O4" s="6">
        <f>N4*G4</f>
        <v>1550000</v>
      </c>
      <c r="P4" s="6">
        <f>O4*M4*J4</f>
        <v>1162500.0000000002</v>
      </c>
      <c r="Q4" s="6">
        <f>MAX(O4-P4,0)</f>
        <v>387499.99999999977</v>
      </c>
      <c r="R4" s="7">
        <v>0</v>
      </c>
      <c r="S4" s="6">
        <f>IF(Q4&gt;L4*O4,Q4*(1-R4),O4*L4)</f>
        <v>387499.99999999977</v>
      </c>
    </row>
    <row r="5" spans="2:19" x14ac:dyDescent="0.25">
      <c r="B5" s="3">
        <v>2</v>
      </c>
      <c r="C5" s="30"/>
      <c r="D5" s="3" t="s">
        <v>29</v>
      </c>
      <c r="E5" s="3" t="s">
        <v>33</v>
      </c>
      <c r="F5" s="22">
        <f>G5/10.764</f>
        <v>20.903010033444819</v>
      </c>
      <c r="G5" s="21">
        <v>225</v>
      </c>
      <c r="H5" s="3">
        <v>1973</v>
      </c>
      <c r="I5" s="3">
        <v>2023</v>
      </c>
      <c r="J5" s="3">
        <f t="shared" si="0"/>
        <v>50</v>
      </c>
      <c r="K5" s="3">
        <v>60</v>
      </c>
      <c r="L5" s="4">
        <v>0.1</v>
      </c>
      <c r="M5" s="5">
        <f t="shared" ref="M5" si="1">(1-L5)/K5</f>
        <v>1.5000000000000001E-2</v>
      </c>
      <c r="N5" s="6">
        <v>700</v>
      </c>
      <c r="O5" s="6">
        <f t="shared" ref="O5" si="2">N5*G5</f>
        <v>157500</v>
      </c>
      <c r="P5" s="6">
        <f t="shared" ref="P5" si="3">O5*M5*J5</f>
        <v>118125</v>
      </c>
      <c r="Q5" s="6">
        <f t="shared" ref="Q5" si="4">MAX(O5-P5,0)</f>
        <v>39375</v>
      </c>
      <c r="R5" s="7">
        <v>0</v>
      </c>
      <c r="S5" s="6">
        <f t="shared" ref="S5" si="5">IF(Q5&gt;L5*O5,Q5*(1-R5),O5*L5)</f>
        <v>39375</v>
      </c>
    </row>
    <row r="6" spans="2:19" x14ac:dyDescent="0.25">
      <c r="B6" s="27" t="s">
        <v>12</v>
      </c>
      <c r="C6" s="27"/>
      <c r="D6" s="27"/>
      <c r="E6" s="27"/>
      <c r="F6" s="12">
        <f>SUM(F4:F5)</f>
        <v>164.90152359717578</v>
      </c>
      <c r="G6" s="24">
        <f>SUM(G4:G5)</f>
        <v>1775</v>
      </c>
      <c r="H6" s="27"/>
      <c r="I6" s="27"/>
      <c r="J6" s="27"/>
      <c r="K6" s="27"/>
      <c r="L6" s="27"/>
      <c r="M6" s="27"/>
      <c r="N6" s="27"/>
      <c r="O6" s="8">
        <f>SUM(O4:O5)</f>
        <v>1707500</v>
      </c>
      <c r="P6" s="8">
        <f>SUM(P4:P5)</f>
        <v>1280625.0000000002</v>
      </c>
      <c r="Q6" s="8">
        <f>SUM(Q4:Q5)</f>
        <v>426874.99999999977</v>
      </c>
      <c r="R6" s="9">
        <v>0</v>
      </c>
      <c r="S6" s="8">
        <f>SUM(S4:S5)</f>
        <v>426874.99999999977</v>
      </c>
    </row>
    <row r="7" spans="2:19" x14ac:dyDescent="0.25">
      <c r="B7" s="28" t="s">
        <v>13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2:19" ht="27.75" customHeight="1" x14ac:dyDescent="0.25">
      <c r="B8" s="25" t="s">
        <v>34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2:19" x14ac:dyDescent="0.25">
      <c r="B9" s="25" t="s">
        <v>31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1" spans="2:19" x14ac:dyDescent="0.25">
      <c r="G11" s="11"/>
    </row>
    <row r="12" spans="2:19" x14ac:dyDescent="0.25">
      <c r="H12">
        <f>H11*H10</f>
        <v>0</v>
      </c>
    </row>
    <row r="14" spans="2:19" x14ac:dyDescent="0.25">
      <c r="L14" s="10"/>
    </row>
    <row r="16" spans="2:19" x14ac:dyDescent="0.25">
      <c r="O16" s="22"/>
    </row>
    <row r="17" spans="11:17" x14ac:dyDescent="0.25">
      <c r="K17">
        <v>2023</v>
      </c>
      <c r="Q17">
        <f>539-495</f>
        <v>44</v>
      </c>
    </row>
    <row r="18" spans="11:17" x14ac:dyDescent="0.25">
      <c r="K18">
        <v>1973</v>
      </c>
      <c r="L18">
        <f>K17-K18</f>
        <v>50</v>
      </c>
    </row>
    <row r="19" spans="11:17" x14ac:dyDescent="0.25">
      <c r="P19">
        <v>10</v>
      </c>
    </row>
  </sheetData>
  <mergeCells count="7">
    <mergeCell ref="B9:S9"/>
    <mergeCell ref="B2:S2"/>
    <mergeCell ref="B6:E6"/>
    <mergeCell ref="H6:N6"/>
    <mergeCell ref="B7:S7"/>
    <mergeCell ref="B8:S8"/>
    <mergeCell ref="C4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topLeftCell="A55" workbookViewId="0">
      <selection activeCell="P73" sqref="P73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3">
        <f>C4*C3</f>
        <v>43560000</v>
      </c>
      <c r="E5" s="13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3">
        <v>6000000</v>
      </c>
      <c r="K13">
        <f>M161</f>
        <v>0</v>
      </c>
    </row>
    <row r="16" spans="3:14" x14ac:dyDescent="0.25">
      <c r="N16" t="s">
        <v>26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"/>
  <sheetViews>
    <sheetView tabSelected="1" workbookViewId="0">
      <selection activeCell="I14" sqref="I14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  <col min="14" max="14" width="10.5703125" bestFit="1" customWidth="1"/>
    <col min="15" max="15" width="13.28515625" bestFit="1" customWidth="1"/>
    <col min="16" max="16" width="15.85546875" bestFit="1" customWidth="1"/>
  </cols>
  <sheetData>
    <row r="1" spans="1:16" ht="15.75" x14ac:dyDescent="0.25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6" ht="104.25" x14ac:dyDescent="0.25">
      <c r="A2" s="14" t="s">
        <v>24</v>
      </c>
      <c r="B2" s="14" t="s">
        <v>17</v>
      </c>
      <c r="C2" s="14" t="s">
        <v>2</v>
      </c>
      <c r="D2" s="14" t="s">
        <v>18</v>
      </c>
      <c r="E2" s="14" t="s">
        <v>19</v>
      </c>
      <c r="F2" s="14" t="s">
        <v>5</v>
      </c>
      <c r="G2" s="14" t="s">
        <v>6</v>
      </c>
      <c r="H2" s="14" t="s">
        <v>25</v>
      </c>
      <c r="I2" s="14" t="s">
        <v>8</v>
      </c>
      <c r="J2" s="14" t="s">
        <v>9</v>
      </c>
      <c r="K2" s="14" t="s">
        <v>10</v>
      </c>
      <c r="L2" s="14" t="s">
        <v>20</v>
      </c>
      <c r="M2" s="14" t="s">
        <v>11</v>
      </c>
    </row>
    <row r="3" spans="1:16" x14ac:dyDescent="0.25">
      <c r="A3" s="15">
        <v>37</v>
      </c>
      <c r="B3" s="16">
        <v>1973</v>
      </c>
      <c r="C3" s="16">
        <v>2023</v>
      </c>
      <c r="D3" s="16">
        <f>C3-B3</f>
        <v>50</v>
      </c>
      <c r="E3" s="16">
        <v>60</v>
      </c>
      <c r="F3" s="17">
        <v>0.1</v>
      </c>
      <c r="G3" s="18">
        <f>(1-F3)/E3</f>
        <v>1.5000000000000001E-2</v>
      </c>
      <c r="H3" s="19">
        <v>3000</v>
      </c>
      <c r="I3" s="19">
        <f>H3*A3</f>
        <v>111000</v>
      </c>
      <c r="J3" s="19">
        <f>I3*G3*D3</f>
        <v>83250.000000000015</v>
      </c>
      <c r="K3" s="19">
        <f>MAX(I3-J3,0)</f>
        <v>27749.999999999985</v>
      </c>
      <c r="L3" s="20">
        <v>0</v>
      </c>
      <c r="M3" s="19">
        <f>IF(K3&gt;F3*I3,K3*(1-L3),I3*F3)</f>
        <v>27749.999999999985</v>
      </c>
    </row>
    <row r="9" spans="1:16" x14ac:dyDescent="0.25">
      <c r="M9">
        <v>609.85</v>
      </c>
      <c r="N9">
        <v>24000</v>
      </c>
      <c r="O9">
        <f>M9*N9</f>
        <v>14636400</v>
      </c>
    </row>
    <row r="10" spans="1:16" x14ac:dyDescent="0.25">
      <c r="M10">
        <f>M9*1.195</f>
        <v>728.77075000000002</v>
      </c>
    </row>
    <row r="11" spans="1:16" x14ac:dyDescent="0.25">
      <c r="M11">
        <v>729</v>
      </c>
    </row>
    <row r="12" spans="1:16" x14ac:dyDescent="0.25">
      <c r="M12">
        <v>80750</v>
      </c>
    </row>
    <row r="13" spans="1:16" x14ac:dyDescent="0.25">
      <c r="M13">
        <f>M12*M11</f>
        <v>58866750</v>
      </c>
      <c r="N13" s="8">
        <v>426875</v>
      </c>
      <c r="O13" s="10">
        <f>N13+M13</f>
        <v>59293625</v>
      </c>
      <c r="P13" s="31">
        <f>O13*0.85</f>
        <v>50399581.25</v>
      </c>
    </row>
    <row r="14" spans="1:16" x14ac:dyDescent="0.25">
      <c r="P14" s="31">
        <f>O13*0.75</f>
        <v>44470218.75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2023-06-05T06:53:52Z</dcterms:modified>
</cp:coreProperties>
</file>