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welcome\Desktop\VIS(2023-24)-PL114-097-113\"/>
    </mc:Choice>
  </mc:AlternateContent>
  <xr:revisionPtr revIDLastSave="0" documentId="13_ncr:1_{CE85CD2C-F576-45D8-A77F-99911476306A}" xr6:coauthVersionLast="47" xr6:coauthVersionMax="47" xr10:uidLastSave="{00000000-0000-0000-0000-000000000000}"/>
  <bookViews>
    <workbookView showVerticalScroll="0" xWindow="-120" yWindow="-120" windowWidth="21840" windowHeight="13140" xr2:uid="{00000000-000D-0000-FFFF-FFFF00000000}"/>
  </bookViews>
  <sheets>
    <sheet name="Building" sheetId="1" r:id="rId1"/>
    <sheet name="Sheet3" sheetId="3" r:id="rId2"/>
    <sheet name="Land" sheetId="2" r:id="rId3"/>
  </sheets>
  <definedNames>
    <definedName name="_xlnm.Print_Area" localSheetId="0">Building!$A$1:$R$11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R26" i="1"/>
  <c r="Q23" i="1"/>
  <c r="R4" i="1"/>
  <c r="Q18" i="1"/>
  <c r="J15" i="1"/>
  <c r="Q16" i="1"/>
  <c r="R23" i="1"/>
  <c r="R22" i="1"/>
  <c r="Q22" i="1"/>
  <c r="P23" i="1"/>
  <c r="P22" i="1"/>
  <c r="Q14" i="1"/>
  <c r="R6" i="1"/>
  <c r="N7" i="1"/>
  <c r="P6" i="1"/>
  <c r="O6" i="1"/>
  <c r="N6" i="1"/>
  <c r="L6" i="1"/>
  <c r="I6" i="1"/>
  <c r="N4" i="1"/>
  <c r="N5" i="1"/>
  <c r="Q21" i="1"/>
  <c r="R21" i="1" s="1"/>
  <c r="P21" i="1"/>
  <c r="P20" i="1"/>
  <c r="Q20" i="1" s="1"/>
  <c r="R20" i="1" s="1"/>
  <c r="I5" i="1" l="1"/>
  <c r="L5" i="1" l="1"/>
  <c r="O5" i="1" l="1"/>
  <c r="P5" i="1" s="1"/>
  <c r="P7" i="1" l="1"/>
  <c r="R7" i="1" s="1"/>
  <c r="R5" i="1"/>
  <c r="L4" i="1"/>
  <c r="I4" i="1" l="1"/>
  <c r="O4" i="1" l="1"/>
  <c r="P4" i="1" s="1"/>
  <c r="J16" i="1" l="1"/>
  <c r="J17" i="1" s="1"/>
  <c r="J18" i="1" s="1"/>
  <c r="M17" i="1" l="1"/>
  <c r="G20" i="1"/>
  <c r="G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R29" authorId="0" shapeId="0" xr:uid="{00000000-0006-0000-0200-00000100000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<sst xmlns="http://schemas.openxmlformats.org/spreadsheetml/2006/main" count="52" uniqueCount="51">
  <si>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</si>
  <si>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</si>
  <si>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</si>
  <si>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</si>
  <si>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</si>
  <si>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</si>
  <si>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</si>
  <si>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</si>
  <si>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</si>
  <si>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</si>
  <si>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</si>
  <si>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</si>
  <si>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</si>
  <si>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</si>
  <si>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</si>
  <si>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</si>
  <si>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</si>
  <si>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</si>
  <si>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</si>
  <si>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</si>
  <si>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r>
      <t>3.</t>
    </r>
    <r>
      <rPr>
        <i/>
        <sz val="10"/>
        <color theme="1"/>
        <rFont val="Calibri"/>
        <family val="2"/>
        <scheme val="minor"/>
      </rPr>
      <t xml:space="preserve"> The valuation is done by considering the depreciated replacement cost approach.</t>
    </r>
  </si>
  <si>
    <t>RV</t>
  </si>
  <si>
    <t>DV</t>
  </si>
  <si>
    <t>TOTAL FMV</t>
  </si>
  <si>
    <t>Unit</t>
  </si>
  <si>
    <t>ROUND OFF</t>
  </si>
  <si>
    <t>PREMIUM</t>
  </si>
  <si>
    <t>LAND</t>
  </si>
  <si>
    <t>BUILDING</t>
  </si>
  <si>
    <t>BUILDING VALUATION OF M/S. INTERNATIONAL PRINT O PACK LTD.|NOIDA, U.P.</t>
  </si>
  <si>
    <t>Building 1</t>
  </si>
  <si>
    <t>Building 2</t>
  </si>
  <si>
    <t>Land value</t>
  </si>
  <si>
    <t>Circle Rate</t>
  </si>
  <si>
    <t xml:space="preserve">Ground Floor </t>
  </si>
  <si>
    <t>RCC framed column beam(steel) column on RCC slab</t>
  </si>
  <si>
    <t xml:space="preserve"> First Floor</t>
  </si>
  <si>
    <r>
      <t xml:space="preserve">1. </t>
    </r>
    <r>
      <rPr>
        <b/>
        <i/>
        <sz val="10"/>
        <color theme="1"/>
        <rFont val="Calibri"/>
        <family val="2"/>
        <scheme val="minor"/>
      </rPr>
      <t>All the details pertaing to the building area statement such as area, floor, etc has been taken from unapproved map taken during site survey since no other relevant building area statement has been provided to us by the bank or client.</t>
    </r>
  </si>
  <si>
    <r>
      <t xml:space="preserve">2. </t>
    </r>
    <r>
      <rPr>
        <i/>
        <sz val="10"/>
        <color theme="1"/>
        <rFont val="Calibri"/>
        <family val="2"/>
        <scheme val="minor"/>
      </rPr>
      <t>All the structure that has been taken in the area statemnet belonging to Mr.Vishnu Sharma s/o Raj Kumar Sharma</t>
    </r>
  </si>
  <si>
    <t>total</t>
  </si>
  <si>
    <t>Building value</t>
  </si>
  <si>
    <t xml:space="preserve"> </t>
  </si>
  <si>
    <t>Mumty</t>
  </si>
  <si>
    <t>ff</t>
  </si>
  <si>
    <t>gf</t>
  </si>
  <si>
    <t>mumty</t>
  </si>
  <si>
    <t>area</t>
  </si>
  <si>
    <t>rate</t>
  </si>
  <si>
    <t>total value</t>
  </si>
  <si>
    <t>depiciated value</t>
  </si>
  <si>
    <t>depricated FMV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</si>
</sst>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quot;₹&quot;\ #,##0.00"/>
    <numFmt numFmtId="169" formatCode="_ [$₹-4009]\ * #,##0.00_ ;_ [$₹-4009]\ * \-#,##0.00_ ;_ [$₹-4009]\ *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family val="2"/>
    </font>
    <font>
      <b/>
      <sz val="9"/>
      <color indexed="81"/>
      <name val="Tahoma"/>
      <family val="2"/>
    </font>
    <font>
      <b/>
      <i/>
      <sz val="10"/>
      <color theme="1"/>
      <name val="Calibri"/>
      <family val="2"/>
      <scheme val="minor"/>
    </font>
    <font>
      <i/>
      <sz val="10"/>
      <color theme="1"/>
      <name val="Calibri"/>
      <family val="2"/>
      <scheme val="minor"/>
    </font>
    <font>
      <b/>
      <sz val="12"/>
      <name val="Calibri"/>
      <family val="2"/>
      <scheme val="minor"/>
    </font>
    <font>
      <b/>
      <sz val="12"/>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5">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0" fontId="2" fillId="6" borderId="0" xfId="0" applyFont="1" applyFill="1" applyAlignment="1">
      <alignment wrapText="1"/>
    </xf>
    <xf numFmtId="167" fontId="0" fillId="5" borderId="0" xfId="0" applyNumberFormat="1" applyFill="1"/>
    <xf numFmtId="167" fontId="2" fillId="5" borderId="0" xfId="0" applyNumberFormat="1" applyFont="1" applyFill="1"/>
    <xf numFmtId="166" fontId="2" fillId="5" borderId="0" xfId="1" applyNumberFormat="1" applyFont="1" applyFill="1"/>
    <xf numFmtId="164" fontId="0" fillId="0" borderId="1" xfId="3" applyNumberFormat="1" applyFont="1" applyBorder="1" applyAlignment="1">
      <alignment vertical="center"/>
    </xf>
    <xf numFmtId="164" fontId="2" fillId="0" borderId="1" xfId="3" applyNumberFormat="1" applyFont="1" applyBorder="1" applyAlignment="1">
      <alignment horizontal="left" vertical="center"/>
    </xf>
    <xf numFmtId="164" fontId="5" fillId="2" borderId="1" xfId="3" applyNumberFormat="1" applyFont="1" applyFill="1" applyBorder="1" applyAlignment="1">
      <alignment horizontal="left" vertical="center" wrapText="1"/>
    </xf>
    <xf numFmtId="164" fontId="0" fillId="0" borderId="0" xfId="3" applyNumberFormat="1" applyFont="1" applyAlignment="1">
      <alignment horizontal="left"/>
    </xf>
    <xf numFmtId="0" fontId="14" fillId="6" borderId="0" xfId="0" applyFont="1" applyFill="1" applyAlignment="1">
      <alignment horizontal="center"/>
    </xf>
    <xf numFmtId="167" fontId="0" fillId="0" borderId="0" xfId="0" applyNumberFormat="1"/>
    <xf numFmtId="0" fontId="15" fillId="6" borderId="0" xfId="0" applyFont="1" applyFill="1"/>
    <xf numFmtId="168" fontId="0" fillId="5" borderId="0" xfId="0" applyNumberFormat="1" applyFill="1" applyAlignment="1">
      <alignment horizontal="center"/>
    </xf>
    <xf numFmtId="169" fontId="2" fillId="0" borderId="0" xfId="0" applyNumberFormat="1" applyFont="1"/>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32"/>
  <sheetViews>
    <sheetView tabSelected="1" zoomScale="85" zoomScaleNormal="85" zoomScaleSheetLayoutView="85" workbookViewId="0">
      <selection activeCell="L14" sqref="L14"/>
    </sheetView>
  </sheetViews>
  <sheetFormatPr defaultRowHeight="15" x14ac:dyDescent="0.25"/>
  <cols>
    <col min="1" max="1" width="6.42578125" customWidth="1"/>
    <col min="2" max="2" width="13.85546875" customWidth="1"/>
    <col min="3" max="3" width="15.42578125" style="17" customWidth="1"/>
    <col min="4" max="4" width="26.7109375" style="17" customWidth="1"/>
    <col min="5" max="5" width="14.28515625" style="29" customWidth="1"/>
    <col min="6" max="6" width="7" bestFit="1" customWidth="1"/>
    <col min="7" max="7" width="16" bestFit="1" customWidth="1"/>
    <col min="8" max="8" width="10.28515625" customWidth="1"/>
    <col min="9" max="9" width="12.85546875" customWidth="1"/>
    <col min="10" max="10" width="16" customWidth="1"/>
    <col min="11" max="11" width="7.7109375" customWidth="1"/>
    <col min="12" max="12" width="7.85546875" customWidth="1"/>
    <col min="13" max="13" width="9.7109375" customWidth="1"/>
    <col min="14" max="14" width="14.42578125" customWidth="1"/>
    <col min="15" max="15" width="13.42578125" customWidth="1"/>
    <col min="16" max="16" width="16.140625" customWidth="1"/>
    <col min="17" max="17" width="14.42578125" customWidth="1"/>
    <col min="18" max="18" width="12.28515625" style="20" customWidth="1"/>
    <col min="19" max="19" width="17" bestFit="1" customWidth="1"/>
    <col min="20" max="21" width="14.28515625" bestFit="1" customWidth="1"/>
  </cols>
  <sheetData>
    <row r="2" spans="1:21" ht="15.75" customHeight="1" x14ac:dyDescent="0.25">
      <c r="A2" s="36" t="s">
        <v>29</v>
      </c>
      <c r="B2" s="37"/>
      <c r="C2" s="37"/>
      <c r="D2" s="37"/>
      <c r="E2" s="37"/>
      <c r="F2" s="37"/>
      <c r="G2" s="37"/>
      <c r="H2" s="37"/>
      <c r="I2" s="37"/>
      <c r="J2" s="37"/>
      <c r="K2" s="37"/>
      <c r="L2" s="37"/>
      <c r="M2" s="37"/>
      <c r="N2" s="37"/>
      <c r="O2" s="37"/>
      <c r="P2" s="37"/>
      <c r="Q2" s="37"/>
      <c r="R2" s="38"/>
    </row>
    <row r="3" spans="1:21" s="15" customFormat="1" ht="70.5" x14ac:dyDescent="0.25">
      <c r="A3" s="13" t="s">
        <v>0</v>
      </c>
      <c r="B3" s="13" t="s">
        <v>1</v>
      </c>
      <c r="C3" s="14" t="s">
        <v>24</v>
      </c>
      <c r="D3" s="14" t="s">
        <v>4</v>
      </c>
      <c r="E3" s="28" t="s">
        <v>17</v>
      </c>
      <c r="F3" s="14" t="s">
        <v>13</v>
      </c>
      <c r="G3" s="14" t="s">
        <v>2</v>
      </c>
      <c r="H3" s="14" t="s">
        <v>3</v>
      </c>
      <c r="I3" s="14" t="s">
        <v>14</v>
      </c>
      <c r="J3" s="14" t="s">
        <v>15</v>
      </c>
      <c r="K3" s="14" t="s">
        <v>5</v>
      </c>
      <c r="L3" s="14" t="s">
        <v>7</v>
      </c>
      <c r="M3" s="14" t="s">
        <v>16</v>
      </c>
      <c r="N3" s="14" t="s">
        <v>11</v>
      </c>
      <c r="O3" s="14" t="s">
        <v>8</v>
      </c>
      <c r="P3" s="14" t="s">
        <v>9</v>
      </c>
      <c r="Q3" s="14" t="s">
        <v>12</v>
      </c>
      <c r="R3" s="14" t="s">
        <v>10</v>
      </c>
    </row>
    <row r="4" spans="1:21" ht="54" customHeight="1" x14ac:dyDescent="0.25">
      <c r="A4" s="2">
        <v>1</v>
      </c>
      <c r="B4" s="16" t="s">
        <v>34</v>
      </c>
      <c r="C4" s="16" t="s">
        <v>30</v>
      </c>
      <c r="D4" s="16" t="s">
        <v>35</v>
      </c>
      <c r="E4" s="26">
        <v>1095</v>
      </c>
      <c r="F4" s="10">
        <v>10</v>
      </c>
      <c r="G4" s="2">
        <v>2008</v>
      </c>
      <c r="H4" s="2">
        <v>2023</v>
      </c>
      <c r="I4" s="2">
        <f>H4-G4</f>
        <v>15</v>
      </c>
      <c r="J4" s="2">
        <v>60</v>
      </c>
      <c r="K4" s="3">
        <v>0.1</v>
      </c>
      <c r="L4" s="5">
        <f>(1-K4)/J4</f>
        <v>1.5000000000000001E-2</v>
      </c>
      <c r="M4" s="6">
        <v>1100</v>
      </c>
      <c r="N4" s="6">
        <f>M4*E4</f>
        <v>1204500</v>
      </c>
      <c r="O4" s="6">
        <f t="shared" ref="O4" si="0">N4*L4*I4</f>
        <v>271012.5</v>
      </c>
      <c r="P4" s="6">
        <f t="shared" ref="P4" si="1">MAX(N4-O4,0)</f>
        <v>933487.5</v>
      </c>
      <c r="Q4" s="11">
        <v>0</v>
      </c>
      <c r="R4" s="6">
        <f>IF(P4&gt;K4*N4,P4*(1-Q4),N4*K4)</f>
        <v>933487.5</v>
      </c>
      <c r="S4" s="12"/>
      <c r="T4" s="1"/>
      <c r="U4" s="1"/>
    </row>
    <row r="5" spans="1:21" ht="51.75" customHeight="1" x14ac:dyDescent="0.25">
      <c r="A5" s="2">
        <v>2</v>
      </c>
      <c r="B5" s="16" t="s">
        <v>36</v>
      </c>
      <c r="C5" s="16" t="s">
        <v>31</v>
      </c>
      <c r="D5" s="16" t="s">
        <v>19</v>
      </c>
      <c r="E5" s="26">
        <v>896</v>
      </c>
      <c r="F5" s="10">
        <v>10</v>
      </c>
      <c r="G5" s="2">
        <v>2015</v>
      </c>
      <c r="H5" s="2">
        <v>2023</v>
      </c>
      <c r="I5" s="2">
        <f t="shared" ref="I5:I6" si="2">H5-G5</f>
        <v>8</v>
      </c>
      <c r="J5" s="2">
        <v>60</v>
      </c>
      <c r="K5" s="3">
        <v>0.1</v>
      </c>
      <c r="L5" s="5">
        <f>(1-K5)/J5</f>
        <v>1.5000000000000001E-2</v>
      </c>
      <c r="M5" s="6">
        <v>1400</v>
      </c>
      <c r="N5" s="6">
        <f>M5*E5</f>
        <v>1254400</v>
      </c>
      <c r="O5" s="6">
        <f>N5*L5*I5</f>
        <v>150528</v>
      </c>
      <c r="P5" s="6">
        <f>MAX(N5-O5,0)</f>
        <v>1103872</v>
      </c>
      <c r="Q5" s="11">
        <v>0</v>
      </c>
      <c r="R5" s="6">
        <f t="shared" ref="R5:R6" si="3">IF(P5&gt;K5*N5,P5*(1-Q5),N5*K5)</f>
        <v>1103872</v>
      </c>
      <c r="S5" s="12"/>
      <c r="T5" s="1"/>
      <c r="U5" s="1"/>
    </row>
    <row r="6" spans="1:21" ht="51.75" customHeight="1" x14ac:dyDescent="0.25">
      <c r="A6" s="2">
        <v>3</v>
      </c>
      <c r="B6" s="16" t="s">
        <v>42</v>
      </c>
      <c r="C6" s="16"/>
      <c r="D6" s="16" t="s">
        <v>19</v>
      </c>
      <c r="E6" s="26">
        <v>196.76</v>
      </c>
      <c r="F6" s="10">
        <v>8</v>
      </c>
      <c r="G6" s="2">
        <v>2015</v>
      </c>
      <c r="H6" s="2">
        <v>2023</v>
      </c>
      <c r="I6" s="2">
        <f t="shared" si="2"/>
        <v>8</v>
      </c>
      <c r="J6" s="2">
        <v>60</v>
      </c>
      <c r="K6" s="3">
        <v>0.1</v>
      </c>
      <c r="L6" s="5">
        <f>(1-K6)/J6</f>
        <v>1.5000000000000001E-2</v>
      </c>
      <c r="M6" s="6">
        <v>1000</v>
      </c>
      <c r="N6" s="6">
        <f>M6*E6</f>
        <v>196760</v>
      </c>
      <c r="O6" s="6">
        <f>N6*L6*I6</f>
        <v>23611.200000000001</v>
      </c>
      <c r="P6" s="6">
        <f>MAX(N6-O6,0)</f>
        <v>173148.79999999999</v>
      </c>
      <c r="Q6" s="11">
        <v>0</v>
      </c>
      <c r="R6" s="6">
        <f t="shared" si="3"/>
        <v>173148.79999999999</v>
      </c>
      <c r="S6" s="12"/>
      <c r="T6" s="1"/>
      <c r="U6" s="1"/>
    </row>
    <row r="7" spans="1:21" x14ac:dyDescent="0.25">
      <c r="A7" s="39" t="s">
        <v>6</v>
      </c>
      <c r="B7" s="39"/>
      <c r="C7" s="39"/>
      <c r="D7" s="39"/>
      <c r="E7" s="27">
        <f>SUM(E4:E5:E6)</f>
        <v>2187.7600000000002</v>
      </c>
      <c r="F7" s="9"/>
      <c r="G7" s="39"/>
      <c r="H7" s="39"/>
      <c r="I7" s="39"/>
      <c r="J7" s="39"/>
      <c r="K7" s="39"/>
      <c r="L7" s="39"/>
      <c r="M7" s="39"/>
      <c r="N7" s="7">
        <f>SUM((N4:N5:N6))</f>
        <v>2655660</v>
      </c>
      <c r="O7" s="7"/>
      <c r="P7" s="7">
        <f>SUM(P4:P5:P6)</f>
        <v>2210508.2999999998</v>
      </c>
      <c r="Q7" s="7"/>
      <c r="R7" s="7">
        <f>IF(P7&gt;K7*N7,P7*(1-Q7),N7*K7)</f>
        <v>2210508.2999999998</v>
      </c>
      <c r="S7" s="12"/>
    </row>
    <row r="8" spans="1:21" x14ac:dyDescent="0.25">
      <c r="A8" s="41" t="s">
        <v>18</v>
      </c>
      <c r="B8" s="41"/>
      <c r="C8" s="41"/>
      <c r="D8" s="41"/>
      <c r="E8" s="41"/>
      <c r="F8" s="41"/>
      <c r="G8" s="41"/>
      <c r="H8" s="41"/>
      <c r="I8" s="41"/>
      <c r="J8" s="41"/>
      <c r="K8" s="41"/>
      <c r="L8" s="41"/>
      <c r="M8" s="41"/>
      <c r="N8" s="41"/>
      <c r="O8" s="41"/>
      <c r="P8" s="41"/>
      <c r="Q8" s="41"/>
      <c r="R8" s="41"/>
      <c r="S8" s="12"/>
    </row>
    <row r="9" spans="1:21" ht="29.25" customHeight="1" x14ac:dyDescent="0.25">
      <c r="A9" s="40" t="s">
        <v>37</v>
      </c>
      <c r="B9" s="40"/>
      <c r="C9" s="40"/>
      <c r="D9" s="40"/>
      <c r="E9" s="40"/>
      <c r="F9" s="40"/>
      <c r="G9" s="40"/>
      <c r="H9" s="40"/>
      <c r="I9" s="40"/>
      <c r="J9" s="40"/>
      <c r="K9" s="40"/>
      <c r="L9" s="40"/>
      <c r="M9" s="40"/>
      <c r="N9" s="40"/>
      <c r="O9" s="40"/>
      <c r="P9" s="40"/>
      <c r="Q9" s="40"/>
      <c r="R9" s="40"/>
      <c r="S9" s="12"/>
    </row>
    <row r="10" spans="1:21" x14ac:dyDescent="0.25">
      <c r="A10" s="40" t="s">
        <v>38</v>
      </c>
      <c r="B10" s="35"/>
      <c r="C10" s="35"/>
      <c r="D10" s="35"/>
      <c r="E10" s="35"/>
      <c r="F10" s="35"/>
      <c r="G10" s="35"/>
      <c r="H10" s="35"/>
      <c r="I10" s="35"/>
      <c r="J10" s="35"/>
      <c r="K10" s="35"/>
      <c r="L10" s="35"/>
      <c r="M10" s="35"/>
      <c r="N10" s="35"/>
      <c r="O10" s="35"/>
      <c r="P10" s="35"/>
      <c r="Q10" s="35"/>
      <c r="R10" s="35"/>
      <c r="S10" s="12"/>
    </row>
    <row r="11" spans="1:21" x14ac:dyDescent="0.25">
      <c r="A11" s="35" t="s">
        <v>20</v>
      </c>
      <c r="B11" s="35"/>
      <c r="C11" s="35"/>
      <c r="D11" s="35"/>
      <c r="E11" s="35"/>
      <c r="F11" s="35"/>
      <c r="G11" s="35"/>
      <c r="H11" s="35"/>
      <c r="I11" s="35"/>
      <c r="J11" s="35"/>
      <c r="K11" s="35"/>
      <c r="L11" s="35"/>
      <c r="M11" s="35"/>
      <c r="N11" s="35"/>
      <c r="O11" s="35"/>
      <c r="P11" s="35"/>
      <c r="Q11" s="35"/>
      <c r="R11" s="35"/>
      <c r="S11" s="12"/>
    </row>
    <row r="12" spans="1:21" x14ac:dyDescent="0.25">
      <c r="S12" s="12"/>
    </row>
    <row r="13" spans="1:21" x14ac:dyDescent="0.25">
      <c r="S13" s="12"/>
    </row>
    <row r="14" spans="1:21" ht="15.75" x14ac:dyDescent="0.25">
      <c r="I14" s="21" t="s">
        <v>26</v>
      </c>
      <c r="J14" s="23">
        <v>0</v>
      </c>
      <c r="P14" s="30" t="s">
        <v>32</v>
      </c>
      <c r="Q14" s="23">
        <f>15000*111.52</f>
        <v>1672800</v>
      </c>
      <c r="S14" s="12"/>
    </row>
    <row r="15" spans="1:21" ht="15.75" x14ac:dyDescent="0.25">
      <c r="I15" s="21" t="s">
        <v>27</v>
      </c>
      <c r="J15" s="23">
        <f>1200*2200</f>
        <v>2640000</v>
      </c>
      <c r="P15" s="30" t="s">
        <v>33</v>
      </c>
      <c r="Q15" s="23">
        <v>15000</v>
      </c>
      <c r="S15" s="12"/>
    </row>
    <row r="16" spans="1:21" ht="15.75" x14ac:dyDescent="0.25">
      <c r="I16" s="21" t="s">
        <v>28</v>
      </c>
      <c r="J16" s="23">
        <f>R7</f>
        <v>2210508.2999999998</v>
      </c>
      <c r="P16" s="32" t="s">
        <v>40</v>
      </c>
      <c r="Q16" s="33">
        <f>R20+R21+R22</f>
        <v>2354772.7000000002</v>
      </c>
      <c r="S16" s="12"/>
    </row>
    <row r="17" spans="6:21" ht="11.25" customHeight="1" x14ac:dyDescent="0.25">
      <c r="I17" s="22" t="s">
        <v>23</v>
      </c>
      <c r="J17" s="24">
        <f>SUM(J14:J16)</f>
        <v>4850508.3</v>
      </c>
      <c r="M17" s="31">
        <f>J15+J16</f>
        <v>4850508.3</v>
      </c>
      <c r="Q17" t="s">
        <v>41</v>
      </c>
      <c r="S17" s="12"/>
    </row>
    <row r="18" spans="6:21" ht="18" customHeight="1" x14ac:dyDescent="0.25">
      <c r="I18" s="22" t="s">
        <v>25</v>
      </c>
      <c r="J18" s="24">
        <f>ROUND(J17,-5)</f>
        <v>4900000</v>
      </c>
      <c r="Q18" s="34">
        <f>Q14+Q16</f>
        <v>4027572.7</v>
      </c>
      <c r="S18" s="12"/>
    </row>
    <row r="19" spans="6:21" x14ac:dyDescent="0.25">
      <c r="F19" s="21" t="s">
        <v>21</v>
      </c>
      <c r="G19" s="25">
        <f>0.85*J18</f>
        <v>4165000</v>
      </c>
      <c r="N19" t="s">
        <v>46</v>
      </c>
      <c r="O19" t="s">
        <v>47</v>
      </c>
      <c r="P19" t="s">
        <v>48</v>
      </c>
      <c r="Q19" t="s">
        <v>49</v>
      </c>
      <c r="R19" s="20" t="s">
        <v>50</v>
      </c>
      <c r="S19" s="12"/>
    </row>
    <row r="20" spans="6:21" x14ac:dyDescent="0.25">
      <c r="F20" s="21" t="s">
        <v>22</v>
      </c>
      <c r="G20" s="25">
        <f>0.75*J18</f>
        <v>3675000</v>
      </c>
      <c r="M20" t="s">
        <v>44</v>
      </c>
      <c r="N20">
        <v>101.71</v>
      </c>
      <c r="O20">
        <v>14000</v>
      </c>
      <c r="P20">
        <f>N20*O20</f>
        <v>1423940</v>
      </c>
      <c r="Q20">
        <f>P20*0.015*15</f>
        <v>320386.5</v>
      </c>
      <c r="R20" s="20">
        <f>P20-Q20</f>
        <v>1103553.5</v>
      </c>
      <c r="S20" s="12"/>
    </row>
    <row r="21" spans="6:21" ht="15" customHeight="1" x14ac:dyDescent="0.25">
      <c r="M21" t="s">
        <v>43</v>
      </c>
      <c r="N21">
        <v>83.28</v>
      </c>
      <c r="O21">
        <v>14000</v>
      </c>
      <c r="P21">
        <f>N21*O21</f>
        <v>1165920</v>
      </c>
      <c r="Q21">
        <f>P21*0.015*8</f>
        <v>139910.39999999999</v>
      </c>
      <c r="R21" s="20">
        <f>P21-Q21</f>
        <v>1026009.6</v>
      </c>
      <c r="S21" s="12"/>
    </row>
    <row r="22" spans="6:21" x14ac:dyDescent="0.25">
      <c r="M22" t="s">
        <v>45</v>
      </c>
      <c r="N22">
        <v>18.28</v>
      </c>
      <c r="O22">
        <v>14000</v>
      </c>
      <c r="P22">
        <f>N22*O22</f>
        <v>255920.00000000003</v>
      </c>
      <c r="Q22">
        <f>P22*0.015*8</f>
        <v>30710.400000000001</v>
      </c>
      <c r="R22" s="20">
        <f>P22-Q22</f>
        <v>225209.60000000003</v>
      </c>
    </row>
    <row r="23" spans="6:21" x14ac:dyDescent="0.25">
      <c r="O23" t="s">
        <v>39</v>
      </c>
      <c r="P23">
        <f>P20+P21+P22</f>
        <v>2845780</v>
      </c>
      <c r="Q23">
        <f>Q20+Q22+Q21</f>
        <v>491007.30000000005</v>
      </c>
      <c r="R23" s="20">
        <f>R20+R21+R22</f>
        <v>2354772.7000000002</v>
      </c>
      <c r="S23" s="8"/>
      <c r="T23" s="4"/>
      <c r="U23" s="4"/>
    </row>
    <row r="26" spans="6:21" x14ac:dyDescent="0.25">
      <c r="R26" s="20">
        <f>P23-Q23</f>
        <v>2354772.7000000002</v>
      </c>
    </row>
    <row r="32" spans="6:21" ht="15" customHeight="1" x14ac:dyDescent="0.25"/>
  </sheetData>
  <mergeCells count="7">
    <mergeCell ref="A11:R11"/>
    <mergeCell ref="A2:R2"/>
    <mergeCell ref="A7:D7"/>
    <mergeCell ref="G7:M7"/>
    <mergeCell ref="A9:R9"/>
    <mergeCell ref="A10:R10"/>
    <mergeCell ref="A8:R8"/>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18"/>
      <c r="C5" s="18"/>
      <c r="D5" s="18"/>
      <c r="E5" s="19"/>
    </row>
    <row r="6" spans="2:5" x14ac:dyDescent="0.25">
      <c r="B6" s="2"/>
      <c r="C6" s="2"/>
      <c r="D6" s="2"/>
      <c r="E6" s="2"/>
    </row>
    <row r="7" spans="2:5" x14ac:dyDescent="0.25">
      <c r="B7" s="2"/>
      <c r="C7" s="2"/>
      <c r="D7" s="2"/>
      <c r="E7" s="2"/>
    </row>
    <row r="8" spans="2:5" x14ac:dyDescent="0.25">
      <c r="B8" s="2"/>
      <c r="C8" s="2"/>
      <c r="D8" s="2"/>
      <c r="E8" s="2"/>
    </row>
    <row r="9" spans="2:5" x14ac:dyDescent="0.25">
      <c r="B9" s="42"/>
      <c r="C9" s="43"/>
      <c r="D9" s="44"/>
      <c r="E9" s="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Land</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welcome</cp:lastModifiedBy>
  <cp:lastPrinted>2022-01-07T08:12:53Z</cp:lastPrinted>
  <dcterms:created xsi:type="dcterms:W3CDTF">2021-09-16T11:33:35Z</dcterms:created>
  <dcterms:modified xsi:type="dcterms:W3CDTF">2023-06-09T10:01:28Z</dcterms:modified>
</cp:coreProperties>
</file>