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In Progress Files\Mahesh Joshi\uploads\VIS(2023-24)-PL123-105-127_Ms. Nature Pure\"/>
    </mc:Choice>
  </mc:AlternateContent>
  <xr:revisionPtr revIDLastSave="0" documentId="13_ncr:1_{287E937D-C176-409B-B94C-CC25E2A7C8A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working" sheetId="2" r:id="rId1"/>
    <sheet name="Sheet1" sheetId="1" r:id="rId2"/>
    <sheet name="Sheet2" sheetId="3" r:id="rId3"/>
    <sheet name="Sheet3" sheetId="4" r:id="rId4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N5" i="2"/>
  <c r="P5" i="2"/>
  <c r="Q5" i="2"/>
  <c r="R5" i="2"/>
  <c r="T5" i="2"/>
  <c r="H6" i="2"/>
  <c r="N6" i="2"/>
  <c r="P6" i="2"/>
  <c r="Q6" i="2"/>
  <c r="R6" i="2"/>
  <c r="T6" i="2"/>
  <c r="H7" i="2"/>
  <c r="G7" i="2"/>
  <c r="S18" i="2"/>
  <c r="N18" i="1"/>
  <c r="O18" i="1"/>
  <c r="K13" i="1"/>
  <c r="M6" i="4"/>
  <c r="K5" i="4"/>
  <c r="I5" i="4"/>
  <c r="F6" i="4"/>
  <c r="D4" i="4"/>
  <c r="I3" i="3"/>
  <c r="G3" i="3"/>
  <c r="D3" i="3"/>
  <c r="J3" i="3"/>
  <c r="K3" i="3"/>
  <c r="M3" i="3"/>
  <c r="G4" i="1"/>
  <c r="G5" i="1"/>
  <c r="E5" i="1"/>
  <c r="C5" i="1"/>
  <c r="P7" i="2"/>
  <c r="Q7" i="2"/>
  <c r="T7" i="2"/>
  <c r="U17" i="2"/>
  <c r="R7" i="2"/>
</calcChain>
</file>

<file path=xl/sharedStrings.xml><?xml version="1.0" encoding="utf-8"?>
<sst xmlns="http://schemas.openxmlformats.org/spreadsheetml/2006/main" count="48" uniqueCount="40">
  <si>
    <t>SR. No.</t>
  </si>
  <si>
    <t>Type of Structure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</si>
  <si>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</si>
  <si>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</si>
  <si>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</si>
  <si>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</si>
  <si>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</si>
  <si>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</si>
  <si>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</si>
  <si>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</si>
  <si>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</si>
  <si>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</si>
  <si>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</si>
  <si>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</si>
  <si>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</si>
  <si>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</si>
  <si>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4.We have taken the year of construction from information provided to us during the survey.</t>
  </si>
  <si>
    <t>Boundary wall valuation</t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</si>
  <si>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</si>
  <si>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</si>
  <si>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</si>
  <si>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Discounting Factor</t>
  </si>
  <si>
    <t>Covered area (in sq.mtr)</t>
  </si>
  <si>
    <t>Covered Area 
(in sq ft)</t>
  </si>
  <si>
    <t>Year of Construction (Approximately)</t>
  </si>
  <si>
    <t>Height in Feet</t>
  </si>
  <si>
    <r>
      <t xml:space="preserve">Wall
</t>
    </r>
    <r>
      <rPr>
        <b/>
        <i/>
        <sz val="10"/>
        <rFont val="Calibri"/>
        <family val="2"/>
        <scheme val="minor"/>
      </rPr>
      <t>(in Running mtr.)As per approved plan approx.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</si>
  <si>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mtr)</t>
    </r>
  </si>
  <si>
    <t>Ground</t>
  </si>
  <si>
    <t>1/1.19</t>
  </si>
  <si>
    <t>5.As per our site survey we have observed the maintenance of the building is averege</t>
  </si>
  <si>
    <t>Floor Level</t>
  </si>
  <si>
    <t>Details of building</t>
  </si>
  <si>
    <t>Hall 1</t>
  </si>
  <si>
    <t>Hall 2</t>
  </si>
  <si>
    <t>RCC</t>
  </si>
  <si>
    <t xml:space="preserve">M/s. NATURE PURE|LAND BEARING KHASRA NO. 4776 K MIN., MAUZA MAJRI GRANT, PARGANA PARWA DOON, TEHSIL RISHIKESH, DISTRICT DEHRADUN
</t>
  </si>
  <si>
    <t>First</t>
  </si>
  <si>
    <t>1. All the details pertaing to the building area statement such as area, floor, etc has been taken from the approved map provided to us.</t>
  </si>
  <si>
    <t>2.The subject property is consturcted with RCC 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</si>
</sst>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6" fontId="0" fillId="0" borderId="1" xfId="6" applyNumberFormat="1" applyFont="1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 wrapText="1"/>
    </xf>
    <xf numFmtId="166" fontId="2" fillId="2" borderId="1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</cellXfs>
  <cellStyles count="7">
    <cellStyle name="40% - Accent1" xfId="3" builtinId="31"/>
    <cellStyle name="Comma" xfId="6" builtinId="3"/>
    <cellStyle name="Comma 2" xfId="4" xr:uid="{00000000-0005-0000-0000-000002000000}"/>
    <cellStyle name="Currency" xfId="1" builtinId="4"/>
    <cellStyle name="Currency 2" xfId="5" xr:uid="{00000000-0005-0000-0000-000004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U19"/>
  <sheetViews>
    <sheetView tabSelected="1" zoomScale="85" zoomScaleNormal="85" workbookViewId="0">
      <selection activeCell="B3" sqref="B3:T13"/>
    </sheetView>
  </sheetViews>
  <sheetFormatPr defaultRowHeight="15" x14ac:dyDescent="0.25"/>
  <cols>
    <col min="2" max="2" width="7.28515625" customWidth="1"/>
    <col min="3" max="3" width="15.140625" customWidth="1"/>
    <col min="4" max="4" width="11.85546875" hidden="1" customWidth="1"/>
    <col min="5" max="5" width="9" customWidth="1"/>
    <col min="6" max="6" width="13.140625" customWidth="1"/>
    <col min="7" max="7" width="10.28515625" customWidth="1"/>
    <col min="8" max="8" width="8.42578125" customWidth="1"/>
    <col min="9" max="9" width="11.140625" customWidth="1"/>
    <col min="10" max="10" width="11.5703125" customWidth="1"/>
    <col min="11" max="11" width="10.42578125" hidden="1" customWidth="1"/>
    <col min="12" max="12" width="11.28515625" hidden="1" customWidth="1"/>
    <col min="13" max="13" width="7.7109375" hidden="1" customWidth="1"/>
    <col min="14" max="14" width="0.140625" hidden="1" customWidth="1"/>
    <col min="15" max="15" width="8" customWidth="1"/>
    <col min="16" max="16" width="13.28515625" hidden="1" customWidth="1"/>
    <col min="17" max="18" width="15.140625" hidden="1" customWidth="1"/>
    <col min="19" max="19" width="11.7109375" hidden="1" customWidth="1"/>
    <col min="20" max="20" width="18" customWidth="1"/>
    <col min="22" max="22" width="5.85546875" bestFit="1" customWidth="1"/>
  </cols>
  <sheetData>
    <row r="3" spans="2:20" ht="48.75" customHeight="1" x14ac:dyDescent="0.25">
      <c r="B3" s="24" t="s">
        <v>36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20" ht="55.5" customHeight="1" x14ac:dyDescent="0.25">
      <c r="B4" s="1" t="s">
        <v>0</v>
      </c>
      <c r="C4" s="1" t="s">
        <v>31</v>
      </c>
      <c r="D4" s="1" t="s">
        <v>32</v>
      </c>
      <c r="E4" s="1" t="s">
        <v>25</v>
      </c>
      <c r="F4" s="1" t="s">
        <v>1</v>
      </c>
      <c r="G4" s="1" t="s">
        <v>22</v>
      </c>
      <c r="H4" s="22" t="s">
        <v>23</v>
      </c>
      <c r="I4" s="1" t="s">
        <v>24</v>
      </c>
      <c r="J4" s="1" t="s">
        <v>2</v>
      </c>
      <c r="K4" s="1" t="s">
        <v>3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  <c r="S4" s="2" t="s">
        <v>15</v>
      </c>
      <c r="T4" s="1" t="s">
        <v>11</v>
      </c>
    </row>
    <row r="5" spans="2:20" x14ac:dyDescent="0.25">
      <c r="B5" s="3">
        <v>1</v>
      </c>
      <c r="C5" s="3" t="s">
        <v>28</v>
      </c>
      <c r="D5" s="3" t="s">
        <v>33</v>
      </c>
      <c r="E5" s="3">
        <v>12</v>
      </c>
      <c r="F5" s="3" t="s">
        <v>35</v>
      </c>
      <c r="G5" s="20">
        <v>443</v>
      </c>
      <c r="H5" s="20">
        <f>G5*10.764</f>
        <v>4768.4519999999993</v>
      </c>
      <c r="I5" s="3">
        <v>2004</v>
      </c>
      <c r="J5" s="3">
        <v>2023</v>
      </c>
      <c r="K5" s="3">
        <v>19</v>
      </c>
      <c r="L5" s="3">
        <v>60</v>
      </c>
      <c r="M5" s="4">
        <v>0.1</v>
      </c>
      <c r="N5" s="5">
        <f>(1-M5)/L5</f>
        <v>1.5000000000000001E-2</v>
      </c>
      <c r="O5" s="6">
        <v>1200</v>
      </c>
      <c r="P5" s="6">
        <f>O5*H5</f>
        <v>5722142.3999999994</v>
      </c>
      <c r="Q5" s="6">
        <f t="shared" ref="Q5:Q6" si="0">P5*N5*K5</f>
        <v>1630810.584</v>
      </c>
      <c r="R5" s="6">
        <f t="shared" ref="R5:R6" si="1">MAX(P5-Q5,0)</f>
        <v>4091331.8159999996</v>
      </c>
      <c r="S5" s="7">
        <v>0</v>
      </c>
      <c r="T5" s="6">
        <f>IF(R5&gt;M5*P5,R5*(1-S5),P5*M5)</f>
        <v>4091331.8159999996</v>
      </c>
    </row>
    <row r="6" spans="2:20" x14ac:dyDescent="0.25">
      <c r="B6" s="3">
        <v>2</v>
      </c>
      <c r="C6" s="31" t="s">
        <v>37</v>
      </c>
      <c r="D6" s="3" t="s">
        <v>34</v>
      </c>
      <c r="E6" s="3">
        <v>12</v>
      </c>
      <c r="F6" s="3" t="s">
        <v>35</v>
      </c>
      <c r="G6" s="20">
        <v>243</v>
      </c>
      <c r="H6" s="20">
        <f>G6*10.764</f>
        <v>2615.652</v>
      </c>
      <c r="I6" s="3">
        <v>2004</v>
      </c>
      <c r="J6" s="3">
        <v>2023</v>
      </c>
      <c r="K6" s="3">
        <v>19</v>
      </c>
      <c r="L6" s="3">
        <v>60</v>
      </c>
      <c r="M6" s="4">
        <v>0.1</v>
      </c>
      <c r="N6" s="5">
        <f t="shared" ref="N6" si="2">(1-M6)/L6</f>
        <v>1.5000000000000001E-2</v>
      </c>
      <c r="O6" s="6">
        <v>1200</v>
      </c>
      <c r="P6" s="6">
        <f t="shared" ref="P6" si="3">O6*H6</f>
        <v>3138782.4</v>
      </c>
      <c r="Q6" s="6">
        <f t="shared" si="0"/>
        <v>894552.98400000005</v>
      </c>
      <c r="R6" s="6">
        <f t="shared" si="1"/>
        <v>2244229.4159999997</v>
      </c>
      <c r="S6" s="7">
        <v>0</v>
      </c>
      <c r="T6" s="6">
        <f t="shared" ref="T6" si="4">IF(R6&gt;M6*P6,R6*(1-S6),P6*M6)</f>
        <v>2244229.4159999997</v>
      </c>
    </row>
    <row r="7" spans="2:20" x14ac:dyDescent="0.25">
      <c r="B7" s="29" t="s">
        <v>12</v>
      </c>
      <c r="C7" s="29"/>
      <c r="D7" s="29"/>
      <c r="E7" s="29"/>
      <c r="F7" s="29"/>
      <c r="G7" s="11">
        <f>SUM(G5:G6)</f>
        <v>686</v>
      </c>
      <c r="H7" s="23">
        <f>SUM(H5:H6)</f>
        <v>7384.1039999999994</v>
      </c>
      <c r="I7" s="29"/>
      <c r="J7" s="29"/>
      <c r="K7" s="29"/>
      <c r="L7" s="29"/>
      <c r="M7" s="29"/>
      <c r="N7" s="29"/>
      <c r="O7" s="29"/>
      <c r="P7" s="8">
        <f>SUM(P5:P6)</f>
        <v>8860924.7999999989</v>
      </c>
      <c r="Q7" s="8">
        <f>SUM(Q5:Q6)</f>
        <v>2525363.568</v>
      </c>
      <c r="R7" s="8">
        <f>SUM(R5:R6)</f>
        <v>6335561.2319999989</v>
      </c>
      <c r="S7" s="7">
        <v>0</v>
      </c>
      <c r="T7" s="6">
        <f>SUM(T5:T6)</f>
        <v>6335561.2319999989</v>
      </c>
    </row>
    <row r="8" spans="2:20" x14ac:dyDescent="0.25">
      <c r="B8" s="30" t="s">
        <v>13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spans="2:20" ht="15" customHeight="1" x14ac:dyDescent="0.25">
      <c r="B9" s="25" t="s">
        <v>38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</row>
    <row r="10" spans="2:20" x14ac:dyDescent="0.25">
      <c r="B10" s="25" t="s">
        <v>39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</row>
    <row r="11" spans="2:20" x14ac:dyDescent="0.25">
      <c r="B11" s="25" t="s">
        <v>14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</row>
    <row r="12" spans="2:20" x14ac:dyDescent="0.25">
      <c r="B12" s="25" t="s">
        <v>16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2:20" x14ac:dyDescent="0.25">
      <c r="B13" s="26" t="s">
        <v>30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5" spans="2:20" x14ac:dyDescent="0.25">
      <c r="H15" s="10"/>
    </row>
    <row r="17" spans="13:21" x14ac:dyDescent="0.25">
      <c r="U17">
        <f>T7/H7</f>
        <v>857.99999999999989</v>
      </c>
    </row>
    <row r="18" spans="13:21" x14ac:dyDescent="0.25">
      <c r="M18" s="9"/>
      <c r="S18">
        <f>187-165</f>
        <v>22</v>
      </c>
    </row>
    <row r="19" spans="13:21" x14ac:dyDescent="0.25">
      <c r="O19" s="21"/>
    </row>
  </sheetData>
  <mergeCells count="9">
    <mergeCell ref="B3:T3"/>
    <mergeCell ref="B11:T11"/>
    <mergeCell ref="B12:T12"/>
    <mergeCell ref="B13:T13"/>
    <mergeCell ref="B7:F7"/>
    <mergeCell ref="I7:O7"/>
    <mergeCell ref="B8:T8"/>
    <mergeCell ref="B9:T9"/>
    <mergeCell ref="B10:T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O18"/>
  <sheetViews>
    <sheetView workbookViewId="0">
      <selection activeCell="P19" sqref="P19"/>
    </sheetView>
  </sheetViews>
  <sheetFormatPr defaultRowHeight="15" x14ac:dyDescent="0.25"/>
  <cols>
    <col min="2" max="2" width="12.42578125" bestFit="1" customWidth="1"/>
    <col min="3" max="3" width="14.28515625" bestFit="1" customWidth="1"/>
    <col min="5" max="5" width="14.28515625" bestFit="1" customWidth="1"/>
    <col min="8" max="8" width="20" customWidth="1"/>
    <col min="11" max="11" width="13.5703125" customWidth="1"/>
  </cols>
  <sheetData>
    <row r="3" spans="3:14" x14ac:dyDescent="0.25">
      <c r="C3">
        <v>87120</v>
      </c>
      <c r="E3">
        <v>7943455</v>
      </c>
      <c r="G3">
        <v>36000000</v>
      </c>
    </row>
    <row r="4" spans="3:14" x14ac:dyDescent="0.25">
      <c r="C4">
        <v>500</v>
      </c>
      <c r="E4">
        <v>2</v>
      </c>
      <c r="G4">
        <f>60000</f>
        <v>60000</v>
      </c>
    </row>
    <row r="5" spans="3:14" x14ac:dyDescent="0.25">
      <c r="C5" s="12">
        <f>C4*C3</f>
        <v>43560000</v>
      </c>
      <c r="E5" s="12">
        <f>E4*E3</f>
        <v>15886910</v>
      </c>
      <c r="G5">
        <f>G3/G4</f>
        <v>600</v>
      </c>
    </row>
    <row r="12" spans="3:14" x14ac:dyDescent="0.25">
      <c r="H12">
        <v>2003</v>
      </c>
      <c r="K12">
        <v>2017</v>
      </c>
    </row>
    <row r="13" spans="3:14" x14ac:dyDescent="0.25">
      <c r="H13" s="12">
        <v>6000000</v>
      </c>
      <c r="K13">
        <f>M161</f>
        <v>0</v>
      </c>
    </row>
    <row r="16" spans="3:14" x14ac:dyDescent="0.25">
      <c r="N16" t="s">
        <v>29</v>
      </c>
    </row>
    <row r="18" spans="14:15" x14ac:dyDescent="0.25">
      <c r="N18">
        <f>1/1.19</f>
        <v>0.84033613445378152</v>
      </c>
      <c r="O18">
        <f>N18*10.764</f>
        <v>9.045378151260504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workbookViewId="0">
      <selection activeCell="G6" sqref="G6"/>
    </sheetView>
  </sheetViews>
  <sheetFormatPr defaultRowHeight="15" x14ac:dyDescent="0.25"/>
  <cols>
    <col min="1" max="2" width="8.7109375" bestFit="1" customWidth="1"/>
    <col min="3" max="3" width="8.42578125" bestFit="1" customWidth="1"/>
    <col min="5" max="5" width="8.5703125" bestFit="1" customWidth="1"/>
    <col min="6" max="6" width="7.7109375" bestFit="1" customWidth="1"/>
    <col min="7" max="7" width="9" customWidth="1"/>
    <col min="8" max="8" width="8" customWidth="1"/>
    <col min="9" max="9" width="11.5703125" customWidth="1"/>
    <col min="10" max="10" width="10.5703125" customWidth="1"/>
    <col min="11" max="11" width="11.5703125" customWidth="1"/>
    <col min="12" max="12" width="8.7109375" customWidth="1"/>
    <col min="13" max="13" width="11.5703125" bestFit="1" customWidth="1"/>
  </cols>
  <sheetData>
    <row r="1" spans="1:13" ht="15.75" x14ac:dyDescent="0.25">
      <c r="A1" s="24" t="s">
        <v>17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04.25" x14ac:dyDescent="0.25">
      <c r="A2" s="13" t="s">
        <v>26</v>
      </c>
      <c r="B2" s="13" t="s">
        <v>18</v>
      </c>
      <c r="C2" s="13" t="s">
        <v>2</v>
      </c>
      <c r="D2" s="13" t="s">
        <v>19</v>
      </c>
      <c r="E2" s="13" t="s">
        <v>20</v>
      </c>
      <c r="F2" s="13" t="s">
        <v>5</v>
      </c>
      <c r="G2" s="13" t="s">
        <v>6</v>
      </c>
      <c r="H2" s="13" t="s">
        <v>27</v>
      </c>
      <c r="I2" s="13" t="s">
        <v>8</v>
      </c>
      <c r="J2" s="13" t="s">
        <v>9</v>
      </c>
      <c r="K2" s="13" t="s">
        <v>10</v>
      </c>
      <c r="L2" s="13" t="s">
        <v>21</v>
      </c>
      <c r="M2" s="13" t="s">
        <v>11</v>
      </c>
    </row>
    <row r="3" spans="1:13" x14ac:dyDescent="0.25">
      <c r="A3" s="14">
        <v>170</v>
      </c>
      <c r="B3" s="15">
        <v>2004</v>
      </c>
      <c r="C3" s="15">
        <v>2023</v>
      </c>
      <c r="D3" s="15">
        <f>C3-B3</f>
        <v>19</v>
      </c>
      <c r="E3" s="15">
        <v>60</v>
      </c>
      <c r="F3" s="16">
        <v>0.1</v>
      </c>
      <c r="G3" s="17">
        <f>(1-F3)/E3</f>
        <v>1.5000000000000001E-2</v>
      </c>
      <c r="H3" s="18">
        <v>4000</v>
      </c>
      <c r="I3" s="18">
        <f>H3*A3</f>
        <v>680000</v>
      </c>
      <c r="J3" s="18">
        <f>I3*G3*D3</f>
        <v>193800</v>
      </c>
      <c r="K3" s="18">
        <f>MAX(I3-J3,0)</f>
        <v>486200</v>
      </c>
      <c r="L3" s="19">
        <v>0</v>
      </c>
      <c r="M3" s="18">
        <f>IF(K3&gt;F3*I3,K3*(1-L3),I3*F3)</f>
        <v>486200</v>
      </c>
    </row>
  </sheetData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M6"/>
  <sheetViews>
    <sheetView workbookViewId="0">
      <selection activeCell="M6" sqref="M6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3" spans="4:13" x14ac:dyDescent="0.25">
      <c r="D3">
        <v>106500000</v>
      </c>
    </row>
    <row r="4" spans="4:13" x14ac:dyDescent="0.25">
      <c r="D4">
        <f>D3/1430</f>
        <v>74475.524475524478</v>
      </c>
      <c r="F4">
        <v>120000000</v>
      </c>
      <c r="I4">
        <v>115000000</v>
      </c>
      <c r="K4">
        <v>98500000</v>
      </c>
      <c r="M4">
        <v>94000000</v>
      </c>
    </row>
    <row r="5" spans="4:13" x14ac:dyDescent="0.25">
      <c r="F5">
        <v>1650</v>
      </c>
      <c r="I5">
        <f>I4/1340</f>
        <v>85820.895522388062</v>
      </c>
      <c r="K5">
        <f>K4/1600</f>
        <v>61562.5</v>
      </c>
      <c r="M5">
        <v>1385</v>
      </c>
    </row>
    <row r="6" spans="4:13" x14ac:dyDescent="0.25">
      <c r="F6">
        <f>F4/F5</f>
        <v>72727.272727272721</v>
      </c>
      <c r="M6">
        <f>M4/M5</f>
        <v>67870.036101083038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working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Mahesh Joshi</cp:lastModifiedBy>
  <dcterms:created xsi:type="dcterms:W3CDTF">2022-07-28T09:17:09Z</dcterms:created>
  <dcterms:modified xsi:type="dcterms:W3CDTF">2023-06-13T09:51:52Z</dcterms:modified>
</cp:coreProperties>
</file>