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G:\DATAm Since 01-12-2021\Uttarakhand\VIS(2023-24)-PL127-107-138\Report &amp; Working\"/>
    </mc:Choice>
  </mc:AlternateContent>
  <xr:revisionPtr revIDLastSave="0" documentId="13_ncr:1_{33902A82-8029-4AD8-BF62-1806A468D203}" xr6:coauthVersionLast="47" xr6:coauthVersionMax="47" xr10:uidLastSave="{00000000-0000-0000-0000-000000000000}"/>
  <bookViews>
    <workbookView showVerticalScroll="0" xWindow="-120" yWindow="-120" windowWidth="21840" windowHeight="13140" activeTab="2" xr2:uid="{00000000-000D-0000-FFFF-FFFF00000000}"/>
  </bookViews>
  <sheets>
    <sheet name="Building Valuation" sheetId="1" r:id="rId1"/>
    <sheet name="Building Area Details" sheetId="3" r:id="rId2"/>
    <sheet name="Land" sheetId="4" r:id="rId3"/>
  </sheets>
  <definedNames>
    <definedName name="_xlnm.Print_Area" localSheetId="0">'Building Valuation'!$B$1:$T$9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4" l="1"/>
  <c r="G10" i="3"/>
  <c r="F5" i="1"/>
  <c r="W5" i="1" s="1"/>
  <c r="F4" i="1"/>
  <c r="W4" i="1" s="1"/>
  <c r="F3" i="1"/>
  <c r="W3" i="1" s="1"/>
  <c r="D14" i="4"/>
  <c r="D13" i="4"/>
  <c r="D9" i="4"/>
  <c r="D6" i="4"/>
  <c r="D17" i="4" s="1"/>
  <c r="U33" i="1"/>
  <c r="T33" i="1"/>
  <c r="P33" i="1"/>
  <c r="L33" i="1"/>
  <c r="K33" i="1"/>
  <c r="F10" i="3"/>
  <c r="D19" i="4" l="1"/>
  <c r="W6" i="1"/>
  <c r="B8" i="3"/>
  <c r="F6" i="1" l="1"/>
  <c r="G6" i="1" l="1"/>
  <c r="P3" i="1" l="1"/>
  <c r="N5" i="1" l="1"/>
  <c r="K4" i="1"/>
  <c r="K5" i="1"/>
  <c r="P4" i="1" l="1"/>
  <c r="N4" i="1"/>
  <c r="Q4" i="1" l="1"/>
  <c r="R4" i="1" s="1"/>
  <c r="T4" i="1" l="1"/>
  <c r="X4" i="1" s="1"/>
  <c r="N3" i="1"/>
  <c r="K3" i="1" l="1"/>
  <c r="Q3" i="1" s="1"/>
  <c r="R3" i="1" l="1"/>
  <c r="T3" i="1" l="1"/>
  <c r="X3" i="1" l="1"/>
  <c r="P5" i="1"/>
  <c r="P6" i="1" s="1"/>
  <c r="Q5" i="1" l="1"/>
  <c r="R5" i="1" s="1"/>
  <c r="R6" i="1" s="1"/>
  <c r="T5" i="1" l="1"/>
  <c r="T6" i="1" s="1"/>
  <c r="D10" i="4" s="1"/>
  <c r="D11" i="4" s="1"/>
  <c r="X5" i="1" l="1"/>
</calcChain>
</file>

<file path=xl/sharedStrings.xml><?xml version="1.0" encoding="utf-8"?>
<sst xmlns="http://schemas.openxmlformats.org/spreadsheetml/2006/main" count="83" uniqueCount="59">
  <si>
    <t>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</si>
  <si>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</si>
  <si>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</si>
  <si>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</si>
  <si>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</si>
  <si>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</si>
  <si>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</si>
  <si>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>Discounting Factor</t>
  </si>
  <si>
    <t>Remarks:</t>
  </si>
  <si>
    <t>First Floor</t>
  </si>
  <si>
    <r>
      <t>2.</t>
    </r>
    <r>
      <rPr>
        <b/>
        <i/>
        <sz val="10"/>
        <color theme="1"/>
        <rFont val="Calibri"/>
        <family val="2"/>
        <scheme val="minor"/>
      </rPr>
      <t xml:space="preserve"> The valuation is done by considering the Depreciated Replacement Cost Approach.</t>
    </r>
  </si>
  <si>
    <t>Sr. No.</t>
  </si>
  <si>
    <t>Gross Replacement Value</t>
  </si>
  <si>
    <t>Depreciation</t>
  </si>
  <si>
    <t>Depreciated Value</t>
  </si>
  <si>
    <t>Depreciated Replacement Market Value</t>
  </si>
  <si>
    <t>Area
(in sq.mtr.)</t>
  </si>
  <si>
    <t>Area
(in sq.ft.)</t>
  </si>
  <si>
    <t>Height (in ft.)</t>
  </si>
  <si>
    <t>Total Life Consumed 
(in years)</t>
  </si>
  <si>
    <t>Total Economical Life
(in years)</t>
  </si>
  <si>
    <t>Plinth Area  Rate 
(in per sq.ft.)</t>
  </si>
  <si>
    <t>Ground Floor</t>
  </si>
  <si>
    <r>
      <t xml:space="preserve">Area
</t>
    </r>
    <r>
      <rPr>
        <b/>
        <i/>
        <sz val="9"/>
        <rFont val="Calibri"/>
        <family val="2"/>
        <scheme val="minor"/>
      </rPr>
      <t>(in sq.mtr.)</t>
    </r>
  </si>
  <si>
    <r>
      <t xml:space="preserve">Height </t>
    </r>
    <r>
      <rPr>
        <b/>
        <sz val="9"/>
        <rFont val="Calibri"/>
        <family val="2"/>
        <scheme val="minor"/>
      </rPr>
      <t>(</t>
    </r>
    <r>
      <rPr>
        <b/>
        <i/>
        <sz val="9"/>
        <rFont val="Calibri"/>
        <family val="2"/>
        <scheme val="minor"/>
      </rPr>
      <t>in ft.)</t>
    </r>
  </si>
  <si>
    <r>
      <t xml:space="preserve">Area
</t>
    </r>
    <r>
      <rPr>
        <b/>
        <i/>
        <sz val="9"/>
        <rFont val="Calibri"/>
        <family val="2"/>
        <scheme val="minor"/>
      </rPr>
      <t>(in sq.ft.)</t>
    </r>
  </si>
  <si>
    <t>Guideline Value
(in Rs.)</t>
  </si>
  <si>
    <t>Particulars</t>
  </si>
  <si>
    <t>sq.yds.</t>
  </si>
  <si>
    <t>Guideline Rate</t>
  </si>
  <si>
    <t>sq.mtr.</t>
  </si>
  <si>
    <t>Guideline Rate
(in Rs. per sq.mtr.)</t>
  </si>
  <si>
    <t>Age Factor</t>
  </si>
  <si>
    <r>
      <t xml:space="preserve">1. </t>
    </r>
    <r>
      <rPr>
        <b/>
        <i/>
        <sz val="10"/>
        <color theme="1"/>
        <rFont val="Calibri"/>
        <family val="2"/>
        <scheme val="minor"/>
      </rPr>
      <t>All the details pertaining to the building area statement such as area, floor, etc. has been taken on the basis of the measurement by the surveyor during the site survey.</t>
    </r>
  </si>
  <si>
    <t>Area</t>
  </si>
  <si>
    <t>per sq.yds.</t>
  </si>
  <si>
    <t>Plot 1</t>
  </si>
  <si>
    <t>Plot 2</t>
  </si>
  <si>
    <t>Land Value</t>
  </si>
  <si>
    <t>Rate Adopted</t>
  </si>
  <si>
    <t>LAND VALUE</t>
  </si>
  <si>
    <t>Building Value</t>
  </si>
  <si>
    <t>Total Value</t>
  </si>
  <si>
    <t>Second Floor</t>
  </si>
  <si>
    <t xml:space="preserve">Guideline </t>
  </si>
  <si>
    <t>Third Floor</t>
  </si>
  <si>
    <t>Fourth Floor</t>
  </si>
  <si>
    <t>Reception, play area, café, kitchen, 1 washroom</t>
  </si>
  <si>
    <t>3 private rooms, 2 rooms, 7 washrooms</t>
  </si>
  <si>
    <t>4 rooms, 4 washrooms</t>
  </si>
  <si>
    <t>3 rooms, 3 washrooms</t>
  </si>
  <si>
    <t>1 hall, 1 washroom</t>
  </si>
  <si>
    <t xml:space="preserve"> RCC frame structure with Tin shed roof</t>
  </si>
  <si>
    <t xml:space="preserve"> RCC frame structure with  RCC roof</t>
  </si>
  <si>
    <t xml:space="preserve"> RCC frame structure with RCC roof</t>
  </si>
  <si>
    <r>
      <t>3.</t>
    </r>
    <r>
      <rPr>
        <b/>
        <i/>
        <sz val="10"/>
        <color theme="1"/>
        <rFont val="Calibri"/>
        <family val="2"/>
        <scheme val="minor"/>
      </rPr>
      <t xml:space="preserve"> All the building structures are situated at 50/47/1, Patel Nagar, Dehradun, Uttarakhand.</t>
    </r>
  </si>
  <si>
    <t>2-Bedroom, 1-Drawing, 1-Kitchen, 1-Washroom, 1-Shop</t>
  </si>
  <si>
    <t>2-Bedroom, 1-Kitchen, 1-Washroom</t>
  </si>
  <si>
    <t>2-Bedroom, 2-Washroom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</si>
</sst>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0.0000"/>
    <numFmt numFmtId="166" formatCode="_ &quot;₹&quot;\ * #,##0_ ;_ &quot;₹&quot;\ * \-#,##0_ ;_ &quot;₹&quot;\ * &quot;-&quot;??_ ;_ @_ "/>
    <numFmt numFmtId="167" formatCode="_ &quot;₹&quot;\ * #,##0.0000_ ;_ &quot;₹&quot;\ * \-#,##0.0000_ ;_ &quot;₹&quot;\ * &quot;-&quot;????_ ;_ @_ "/>
    <numFmt numFmtId="168" formatCode="_ * #,##0.0_ ;_ * \-#,##0.0_ ;_ * &quot;-&quot;?_ ;_ @_ "/>
    <numFmt numFmtId="169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  <fill>
      <patternFill patternType="solid">
        <fgColor theme="8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4" fontId="0" fillId="0" borderId="0" xfId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3" applyNumberFormat="1" applyFont="1" applyAlignment="1">
      <alignment horizontal="center"/>
    </xf>
    <xf numFmtId="164" fontId="0" fillId="0" borderId="1" xfId="3" applyNumberFormat="1" applyFont="1" applyBorder="1" applyAlignment="1">
      <alignment horizontal="center" vertical="center"/>
    </xf>
    <xf numFmtId="4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7" fontId="0" fillId="0" borderId="0" xfId="0" applyNumberFormat="1"/>
    <xf numFmtId="2" fontId="2" fillId="0" borderId="4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166" fontId="0" fillId="0" borderId="0" xfId="1" applyNumberFormat="1" applyFont="1" applyAlignment="1">
      <alignment horizontal="center"/>
    </xf>
    <xf numFmtId="164" fontId="0" fillId="0" borderId="0" xfId="3" applyNumberFormat="1" applyFont="1"/>
    <xf numFmtId="43" fontId="0" fillId="0" borderId="0" xfId="3" applyFont="1" applyBorder="1" applyAlignment="1">
      <alignment horizontal="center" vertical="center" wrapText="1"/>
    </xf>
    <xf numFmtId="164" fontId="0" fillId="0" borderId="0" xfId="3" applyNumberFormat="1" applyFont="1" applyBorder="1" applyAlignment="1">
      <alignment horizontal="center" wrapText="1"/>
    </xf>
    <xf numFmtId="166" fontId="0" fillId="0" borderId="0" xfId="1" applyNumberFormat="1" applyFont="1"/>
    <xf numFmtId="168" fontId="0" fillId="0" borderId="0" xfId="0" applyNumberFormat="1"/>
    <xf numFmtId="166" fontId="0" fillId="0" borderId="1" xfId="1" applyNumberFormat="1" applyFont="1" applyFill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2" borderId="1" xfId="3" applyNumberFormat="1" applyFont="1" applyFill="1" applyBorder="1" applyAlignment="1">
      <alignment horizontal="center" vertical="center" wrapText="1"/>
    </xf>
    <xf numFmtId="164" fontId="2" fillId="0" borderId="0" xfId="3" applyNumberFormat="1" applyFont="1" applyBorder="1" applyAlignment="1">
      <alignment horizontal="center" vertical="center" wrapText="1"/>
    </xf>
    <xf numFmtId="164" fontId="0" fillId="0" borderId="0" xfId="3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0" xfId="3" applyNumberFormat="1" applyFont="1"/>
    <xf numFmtId="164" fontId="2" fillId="0" borderId="0" xfId="3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3" applyNumberFormat="1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 vertical="center" wrapText="1"/>
    </xf>
    <xf numFmtId="166" fontId="0" fillId="0" borderId="0" xfId="1" applyNumberFormat="1" applyFont="1" applyAlignment="1">
      <alignment wrapText="1"/>
    </xf>
    <xf numFmtId="166" fontId="2" fillId="0" borderId="0" xfId="0" applyNumberFormat="1" applyFont="1" applyAlignment="1">
      <alignment wrapText="1"/>
    </xf>
    <xf numFmtId="164" fontId="0" fillId="0" borderId="0" xfId="3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169" fontId="0" fillId="0" borderId="1" xfId="1" applyNumberFormat="1" applyFont="1" applyFill="1" applyBorder="1" applyAlignment="1">
      <alignment horizontal="center" vertical="center"/>
    </xf>
    <xf numFmtId="0" fontId="2" fillId="0" borderId="0" xfId="0" applyFont="1"/>
    <xf numFmtId="166" fontId="2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wrapText="1"/>
    </xf>
    <xf numFmtId="43" fontId="0" fillId="0" borderId="0" xfId="3" applyFont="1" applyAlignment="1">
      <alignment horizontal="center"/>
    </xf>
    <xf numFmtId="43" fontId="0" fillId="0" borderId="0" xfId="0" applyNumberFormat="1" applyAlignment="1">
      <alignment horizontal="center"/>
    </xf>
    <xf numFmtId="164" fontId="2" fillId="0" borderId="0" xfId="0" applyNumberFormat="1" applyFont="1"/>
    <xf numFmtId="164" fontId="1" fillId="0" borderId="0" xfId="3" applyNumberFormat="1" applyFont="1"/>
    <xf numFmtId="164" fontId="2" fillId="0" borderId="1" xfId="3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166" fontId="2" fillId="0" borderId="4" xfId="1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64" fontId="10" fillId="4" borderId="1" xfId="3" applyNumberFormat="1" applyFont="1" applyFill="1" applyBorder="1" applyAlignment="1">
      <alignment horizontal="center" vertical="center" wrapText="1"/>
    </xf>
    <xf numFmtId="164" fontId="0" fillId="0" borderId="1" xfId="3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33"/>
  <sheetViews>
    <sheetView zoomScale="85" zoomScaleNormal="85" zoomScaleSheetLayoutView="85" workbookViewId="0">
      <selection activeCell="B2" sqref="B2:I6"/>
    </sheetView>
  </sheetViews>
  <sheetFormatPr defaultRowHeight="15" x14ac:dyDescent="0.25"/>
  <cols>
    <col min="1" max="1" width="5.140625" customWidth="1"/>
    <col min="2" max="2" width="6.5703125" customWidth="1"/>
    <col min="3" max="3" width="12.7109375" style="14" customWidth="1"/>
    <col min="4" max="4" width="15" style="14" customWidth="1"/>
    <col min="5" max="5" width="20.42578125" style="14" customWidth="1"/>
    <col min="6" max="6" width="9.42578125" style="14" customWidth="1"/>
    <col min="7" max="7" width="8.85546875" style="16" customWidth="1"/>
    <col min="8" max="8" width="8.85546875" customWidth="1"/>
    <col min="9" max="9" width="12.42578125" customWidth="1"/>
    <col min="10" max="10" width="11.7109375" hidden="1" customWidth="1"/>
    <col min="11" max="12" width="11.140625" customWidth="1"/>
    <col min="13" max="13" width="7.7109375" hidden="1" customWidth="1"/>
    <col min="14" max="14" width="16.28515625" hidden="1" customWidth="1"/>
    <col min="15" max="15" width="12.85546875" customWidth="1"/>
    <col min="16" max="16" width="14.28515625" bestFit="1" customWidth="1"/>
    <col min="17" max="17" width="13.42578125" hidden="1" customWidth="1"/>
    <col min="18" max="18" width="16.140625" hidden="1" customWidth="1"/>
    <col min="19" max="19" width="14.28515625" hidden="1" customWidth="1"/>
    <col min="20" max="20" width="15.42578125" style="15" bestFit="1" customWidth="1"/>
    <col min="21" max="21" width="9.85546875" style="15" customWidth="1"/>
    <col min="22" max="22" width="6.85546875" style="15" customWidth="1"/>
    <col min="23" max="23" width="14.42578125" style="15" bestFit="1" customWidth="1"/>
    <col min="24" max="24" width="17" bestFit="1" customWidth="1"/>
    <col min="25" max="25" width="16.42578125" bestFit="1" customWidth="1"/>
    <col min="26" max="27" width="15.42578125" bestFit="1" customWidth="1"/>
  </cols>
  <sheetData>
    <row r="2" spans="2:27" s="12" customFormat="1" ht="60" x14ac:dyDescent="0.25">
      <c r="B2" s="74" t="s">
        <v>11</v>
      </c>
      <c r="C2" s="75" t="s">
        <v>0</v>
      </c>
      <c r="D2" s="75" t="s">
        <v>27</v>
      </c>
      <c r="E2" s="75" t="s">
        <v>3</v>
      </c>
      <c r="F2" s="75" t="s">
        <v>16</v>
      </c>
      <c r="G2" s="76" t="s">
        <v>17</v>
      </c>
      <c r="H2" s="75" t="s">
        <v>18</v>
      </c>
      <c r="I2" s="75" t="s">
        <v>1</v>
      </c>
      <c r="J2" s="75" t="s">
        <v>2</v>
      </c>
      <c r="K2" s="75" t="s">
        <v>19</v>
      </c>
      <c r="L2" s="75" t="s">
        <v>20</v>
      </c>
      <c r="M2" s="75" t="s">
        <v>4</v>
      </c>
      <c r="N2" s="75" t="s">
        <v>6</v>
      </c>
      <c r="O2" s="75" t="s">
        <v>21</v>
      </c>
      <c r="P2" s="75" t="s">
        <v>12</v>
      </c>
      <c r="Q2" s="75" t="s">
        <v>13</v>
      </c>
      <c r="R2" s="75" t="s">
        <v>14</v>
      </c>
      <c r="S2" s="75" t="s">
        <v>7</v>
      </c>
      <c r="T2" s="75" t="s">
        <v>15</v>
      </c>
      <c r="U2" s="75" t="s">
        <v>31</v>
      </c>
      <c r="V2" s="75" t="s">
        <v>32</v>
      </c>
      <c r="W2" s="75" t="s">
        <v>26</v>
      </c>
    </row>
    <row r="3" spans="2:27" ht="75" x14ac:dyDescent="0.25">
      <c r="B3" s="2">
        <v>1</v>
      </c>
      <c r="C3" s="13" t="s">
        <v>22</v>
      </c>
      <c r="D3" s="13" t="s">
        <v>56</v>
      </c>
      <c r="E3" s="13" t="s">
        <v>53</v>
      </c>
      <c r="F3" s="36">
        <f>G3/10.7639</f>
        <v>44.872211744813683</v>
      </c>
      <c r="G3" s="77">
        <v>483</v>
      </c>
      <c r="H3" s="8">
        <v>10</v>
      </c>
      <c r="I3" s="2">
        <v>2015</v>
      </c>
      <c r="J3" s="2">
        <v>2023</v>
      </c>
      <c r="K3" s="2">
        <f>J3-I3</f>
        <v>8</v>
      </c>
      <c r="L3" s="2">
        <v>60</v>
      </c>
      <c r="M3" s="3">
        <v>0.1</v>
      </c>
      <c r="N3" s="4">
        <f>(1-M3)/L3</f>
        <v>1.5000000000000001E-2</v>
      </c>
      <c r="O3" s="34">
        <v>1600</v>
      </c>
      <c r="P3" s="34">
        <f>O3*G3</f>
        <v>772800</v>
      </c>
      <c r="Q3" s="34">
        <f t="shared" ref="Q3" si="0">P3*N3*K3</f>
        <v>92736.000000000015</v>
      </c>
      <c r="R3" s="34">
        <f t="shared" ref="R3" si="1">MAX(P3-Q3,0)</f>
        <v>680064</v>
      </c>
      <c r="S3" s="35">
        <v>0</v>
      </c>
      <c r="T3" s="34">
        <f t="shared" ref="T3:T5" si="2">IF(R3&gt;M3*P3,R3*(1-S3),P3*M3)</f>
        <v>680064</v>
      </c>
      <c r="U3" s="34">
        <v>12000</v>
      </c>
      <c r="V3" s="51">
        <v>0.92700000000000005</v>
      </c>
      <c r="W3" s="34">
        <f>U3*F3*V3</f>
        <v>499158.48344930744</v>
      </c>
      <c r="X3" s="9">
        <f>T3/G3</f>
        <v>1408</v>
      </c>
      <c r="Y3" s="1"/>
      <c r="Z3" s="1"/>
    </row>
    <row r="4" spans="2:27" ht="45" x14ac:dyDescent="0.25">
      <c r="B4" s="2">
        <v>2</v>
      </c>
      <c r="C4" s="13" t="s">
        <v>9</v>
      </c>
      <c r="D4" s="13" t="s">
        <v>57</v>
      </c>
      <c r="E4" s="13" t="s">
        <v>53</v>
      </c>
      <c r="F4" s="36">
        <f t="shared" ref="F4:F5" si="3">G4/10.7639</f>
        <v>35.117383104636794</v>
      </c>
      <c r="G4" s="77">
        <v>378</v>
      </c>
      <c r="H4" s="8">
        <v>10</v>
      </c>
      <c r="I4" s="2">
        <v>2015</v>
      </c>
      <c r="J4" s="2">
        <v>2023</v>
      </c>
      <c r="K4" s="2">
        <f>J4-I4</f>
        <v>8</v>
      </c>
      <c r="L4" s="2">
        <v>60</v>
      </c>
      <c r="M4" s="3">
        <v>0.1</v>
      </c>
      <c r="N4" s="4">
        <f>(1-M4)/L4</f>
        <v>1.5000000000000001E-2</v>
      </c>
      <c r="O4" s="34">
        <v>1600</v>
      </c>
      <c r="P4" s="5">
        <f>O4*G4</f>
        <v>604800</v>
      </c>
      <c r="Q4" s="5">
        <f>P4*N4*K4</f>
        <v>72576</v>
      </c>
      <c r="R4" s="5">
        <f>MAX(P4-Q4,0)</f>
        <v>532224</v>
      </c>
      <c r="S4" s="35">
        <v>0</v>
      </c>
      <c r="T4" s="5">
        <f t="shared" si="2"/>
        <v>532224</v>
      </c>
      <c r="U4" s="34">
        <v>12000</v>
      </c>
      <c r="V4" s="51">
        <v>0.92700000000000005</v>
      </c>
      <c r="W4" s="34">
        <f t="shared" ref="W4:W5" si="4">U4*F4*V4</f>
        <v>390645.7696559797</v>
      </c>
      <c r="X4" s="9">
        <f t="shared" ref="X4:X5" si="5">T4/G4</f>
        <v>1408</v>
      </c>
      <c r="Y4" s="1"/>
      <c r="Z4" s="1"/>
    </row>
    <row r="5" spans="2:27" ht="30" x14ac:dyDescent="0.25">
      <c r="B5" s="2">
        <v>3</v>
      </c>
      <c r="C5" s="13" t="s">
        <v>43</v>
      </c>
      <c r="D5" s="13" t="s">
        <v>58</v>
      </c>
      <c r="E5" s="13" t="s">
        <v>53</v>
      </c>
      <c r="F5" s="36">
        <f t="shared" si="3"/>
        <v>35.117383104636794</v>
      </c>
      <c r="G5" s="17">
        <v>378</v>
      </c>
      <c r="H5" s="8">
        <v>10</v>
      </c>
      <c r="I5" s="2">
        <v>2015</v>
      </c>
      <c r="J5" s="2">
        <v>2023</v>
      </c>
      <c r="K5" s="2">
        <f>J5-I5</f>
        <v>8</v>
      </c>
      <c r="L5" s="2">
        <v>60</v>
      </c>
      <c r="M5" s="3">
        <v>0.1</v>
      </c>
      <c r="N5" s="4">
        <f>(1-M5)/L5</f>
        <v>1.5000000000000001E-2</v>
      </c>
      <c r="O5" s="34">
        <v>1600</v>
      </c>
      <c r="P5" s="5">
        <f>O5*G5</f>
        <v>604800</v>
      </c>
      <c r="Q5" s="5">
        <f>P5*N5*K5</f>
        <v>72576</v>
      </c>
      <c r="R5" s="5">
        <f>MAX(P5-Q5,0)</f>
        <v>532224</v>
      </c>
      <c r="S5" s="35">
        <v>0</v>
      </c>
      <c r="T5" s="5">
        <f t="shared" si="2"/>
        <v>532224</v>
      </c>
      <c r="U5" s="34">
        <v>12000</v>
      </c>
      <c r="V5" s="51">
        <v>0.92700000000000005</v>
      </c>
      <c r="W5" s="34">
        <f t="shared" si="4"/>
        <v>390645.7696559797</v>
      </c>
      <c r="X5" s="9">
        <f t="shared" si="5"/>
        <v>1408</v>
      </c>
      <c r="Y5" s="1"/>
      <c r="Z5" s="1"/>
    </row>
    <row r="6" spans="2:27" x14ac:dyDescent="0.25">
      <c r="B6" s="63" t="s">
        <v>5</v>
      </c>
      <c r="C6" s="63"/>
      <c r="D6" s="63"/>
      <c r="E6" s="63"/>
      <c r="F6" s="40">
        <f>SUM(F3:F5)</f>
        <v>115.10697795408726</v>
      </c>
      <c r="G6" s="59">
        <f>SUM(G3:G5)</f>
        <v>1239</v>
      </c>
      <c r="H6" s="78"/>
      <c r="I6" s="79"/>
      <c r="J6" s="79"/>
      <c r="K6" s="79"/>
      <c r="L6" s="79"/>
      <c r="M6" s="79"/>
      <c r="N6" s="79"/>
      <c r="O6" s="80"/>
      <c r="P6" s="6">
        <f>SUM(P3:P5)</f>
        <v>1982400</v>
      </c>
      <c r="Q6" s="6"/>
      <c r="R6" s="6">
        <f>SUM(R3:R5)</f>
        <v>1744512</v>
      </c>
      <c r="S6" s="6"/>
      <c r="T6" s="6">
        <f>SUM(T3:T5)</f>
        <v>1744512</v>
      </c>
      <c r="U6" s="70"/>
      <c r="V6" s="71"/>
      <c r="W6" s="6">
        <f>SUM(W3:W5)</f>
        <v>1280450.0227612669</v>
      </c>
      <c r="X6" s="9"/>
    </row>
    <row r="7" spans="2:27" x14ac:dyDescent="0.25">
      <c r="B7" s="60" t="s">
        <v>8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2"/>
      <c r="X7" s="9"/>
    </row>
    <row r="8" spans="2:27" x14ac:dyDescent="0.25">
      <c r="B8" s="64" t="s">
        <v>33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6"/>
      <c r="X8" s="9"/>
    </row>
    <row r="9" spans="2:27" x14ac:dyDescent="0.25">
      <c r="B9" s="60" t="s">
        <v>10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2"/>
      <c r="X9" s="9"/>
      <c r="Y9" s="24"/>
      <c r="AA9" s="29"/>
    </row>
    <row r="10" spans="2:27" x14ac:dyDescent="0.25">
      <c r="B10" s="60" t="s">
        <v>55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2"/>
      <c r="X10" s="9"/>
      <c r="AA10" s="1"/>
    </row>
    <row r="11" spans="2:27" x14ac:dyDescent="0.25">
      <c r="T11" s="27"/>
      <c r="U11" s="27"/>
      <c r="V11" s="27"/>
      <c r="W11" s="27"/>
      <c r="X11" s="9"/>
      <c r="AA11" s="29"/>
    </row>
    <row r="12" spans="2:27" x14ac:dyDescent="0.25">
      <c r="T12" s="28"/>
      <c r="X12" s="9"/>
      <c r="AA12" s="18"/>
    </row>
    <row r="13" spans="2:27" x14ac:dyDescent="0.25">
      <c r="C13" s="20"/>
      <c r="D13" s="38"/>
      <c r="E13" s="23"/>
      <c r="F13" s="39"/>
      <c r="H13" s="44"/>
      <c r="P13" s="52"/>
      <c r="Q13" s="52"/>
      <c r="R13" s="52"/>
      <c r="S13" s="52"/>
      <c r="T13" s="53"/>
      <c r="U13" s="28"/>
      <c r="V13" s="28"/>
      <c r="W13" s="28"/>
    </row>
    <row r="14" spans="2:27" x14ac:dyDescent="0.25">
      <c r="C14" s="20"/>
      <c r="E14" s="49"/>
      <c r="G14" s="44"/>
      <c r="H14" s="45"/>
      <c r="T14" s="28"/>
      <c r="U14" s="28"/>
      <c r="V14" s="28"/>
      <c r="W14" s="28"/>
      <c r="Z14" s="29"/>
    </row>
    <row r="15" spans="2:27" ht="15" customHeight="1" x14ac:dyDescent="0.25">
      <c r="C15" s="22"/>
      <c r="D15" s="21"/>
      <c r="E15" s="46"/>
      <c r="F15" s="39"/>
      <c r="G15" s="44"/>
      <c r="H15" s="45"/>
      <c r="Z15" s="29"/>
    </row>
    <row r="16" spans="2:27" x14ac:dyDescent="0.25">
      <c r="D16" s="30"/>
      <c r="E16" s="46"/>
      <c r="F16" s="19"/>
      <c r="G16" s="44"/>
      <c r="H16" s="45"/>
      <c r="P16" s="55"/>
      <c r="T16" s="56"/>
      <c r="U16" s="26"/>
      <c r="V16" s="26"/>
      <c r="W16" s="26"/>
      <c r="Z16" s="29"/>
      <c r="AA16" s="29"/>
    </row>
    <row r="17" spans="4:27" x14ac:dyDescent="0.25">
      <c r="D17" s="31"/>
      <c r="E17" s="23"/>
      <c r="F17" s="19"/>
      <c r="G17" s="44"/>
      <c r="H17" s="45"/>
      <c r="P17" s="18"/>
      <c r="T17" s="26"/>
      <c r="U17" s="26"/>
      <c r="V17" s="26"/>
      <c r="W17" s="26"/>
      <c r="Z17" s="29"/>
      <c r="AA17" s="33"/>
    </row>
    <row r="18" spans="4:27" x14ac:dyDescent="0.25">
      <c r="E18" s="47"/>
      <c r="F18"/>
      <c r="G18" s="44"/>
      <c r="H18" s="45"/>
      <c r="P18" s="18"/>
      <c r="T18" s="32"/>
      <c r="U18" s="32"/>
      <c r="V18" s="32"/>
      <c r="W18" s="32"/>
      <c r="Z18" s="18"/>
      <c r="AA18" s="18"/>
    </row>
    <row r="19" spans="4:27" x14ac:dyDescent="0.25">
      <c r="D19" s="50"/>
      <c r="E19" s="48"/>
      <c r="G19" s="44"/>
      <c r="H19" s="45"/>
      <c r="P19" s="18"/>
    </row>
    <row r="20" spans="4:27" x14ac:dyDescent="0.25">
      <c r="G20" s="44"/>
      <c r="H20" s="45"/>
      <c r="O20" s="29"/>
      <c r="T20" s="26"/>
      <c r="Y20" s="32"/>
    </row>
    <row r="21" spans="4:27" x14ac:dyDescent="0.25">
      <c r="G21" s="44"/>
      <c r="H21" s="45"/>
      <c r="O21" s="29"/>
      <c r="T21" s="42"/>
      <c r="U21" s="43"/>
      <c r="V21" s="43"/>
      <c r="X21" s="14"/>
      <c r="Y21" s="32"/>
    </row>
    <row r="22" spans="4:27" x14ac:dyDescent="0.25">
      <c r="D22" s="50"/>
      <c r="E22" s="54"/>
      <c r="I22" s="18"/>
      <c r="O22" s="41"/>
      <c r="T22" s="16"/>
    </row>
    <row r="23" spans="4:27" x14ac:dyDescent="0.25">
      <c r="E23" s="47"/>
      <c r="T23" s="16"/>
    </row>
    <row r="24" spans="4:27" x14ac:dyDescent="0.25">
      <c r="E24" s="47"/>
    </row>
    <row r="25" spans="4:27" x14ac:dyDescent="0.25">
      <c r="D25" s="50"/>
      <c r="E25" s="54"/>
    </row>
    <row r="28" spans="4:27" x14ac:dyDescent="0.25">
      <c r="E28" s="47"/>
    </row>
    <row r="29" spans="4:27" x14ac:dyDescent="0.25">
      <c r="E29" s="47"/>
    </row>
    <row r="30" spans="4:27" x14ac:dyDescent="0.25">
      <c r="E30" s="54"/>
    </row>
    <row r="32" spans="4:27" x14ac:dyDescent="0.25">
      <c r="K32">
        <v>120000</v>
      </c>
      <c r="L32">
        <v>100000</v>
      </c>
      <c r="P32">
        <v>30000000</v>
      </c>
      <c r="T32" s="15">
        <v>15000000</v>
      </c>
      <c r="U32" s="15">
        <v>70000000</v>
      </c>
    </row>
    <row r="33" spans="11:21" x14ac:dyDescent="0.25">
      <c r="K33">
        <f>K32/9</f>
        <v>13333.333333333334</v>
      </c>
      <c r="L33">
        <f>L32/9</f>
        <v>11111.111111111111</v>
      </c>
      <c r="P33">
        <f>P32/1800</f>
        <v>16666.666666666668</v>
      </c>
      <c r="T33" s="15">
        <f>T32/900</f>
        <v>16666.666666666668</v>
      </c>
      <c r="U33" s="15">
        <f>U32/3400</f>
        <v>20588.235294117647</v>
      </c>
    </row>
  </sheetData>
  <mergeCells count="6">
    <mergeCell ref="B10:W10"/>
    <mergeCell ref="B6:E6"/>
    <mergeCell ref="B7:W7"/>
    <mergeCell ref="B8:W8"/>
    <mergeCell ref="B9:W9"/>
    <mergeCell ref="U6:V6"/>
  </mergeCells>
  <pageMargins left="0.31496062992125984" right="0.31496062992125984" top="0.31496062992125984" bottom="0.31496062992125984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10"/>
  <sheetViews>
    <sheetView zoomScaleNormal="100" workbookViewId="0">
      <selection activeCell="G5" sqref="G5"/>
    </sheetView>
  </sheetViews>
  <sheetFormatPr defaultRowHeight="15" x14ac:dyDescent="0.25"/>
  <cols>
    <col min="2" max="2" width="6.85546875" bestFit="1" customWidth="1"/>
    <col min="3" max="3" width="14.7109375" style="14" bestFit="1" customWidth="1"/>
    <col min="4" max="4" width="21" style="14" customWidth="1"/>
    <col min="5" max="5" width="23.85546875" style="14" bestFit="1" customWidth="1"/>
    <col min="6" max="6" width="9.7109375" style="14" hidden="1" customWidth="1"/>
    <col min="7" max="7" width="7.7109375" style="16" bestFit="1" customWidth="1"/>
    <col min="8" max="8" width="7.140625" bestFit="1" customWidth="1"/>
    <col min="9" max="9" width="12.28515625" bestFit="1" customWidth="1"/>
  </cols>
  <sheetData>
    <row r="3" spans="2:9" ht="46.5" customHeight="1" x14ac:dyDescent="0.25">
      <c r="B3" s="72"/>
      <c r="C3" s="73"/>
      <c r="D3" s="73"/>
      <c r="E3" s="73"/>
      <c r="F3" s="73"/>
      <c r="G3" s="73"/>
      <c r="H3" s="73"/>
      <c r="I3" s="73"/>
    </row>
    <row r="4" spans="2:9" s="12" customFormat="1" ht="30" x14ac:dyDescent="0.25">
      <c r="B4" s="10" t="s">
        <v>11</v>
      </c>
      <c r="C4" s="11" t="s">
        <v>0</v>
      </c>
      <c r="D4" s="11" t="s">
        <v>27</v>
      </c>
      <c r="E4" s="11" t="s">
        <v>3</v>
      </c>
      <c r="F4" s="11" t="s">
        <v>23</v>
      </c>
      <c r="G4" s="37" t="s">
        <v>25</v>
      </c>
      <c r="H4" s="11" t="s">
        <v>24</v>
      </c>
      <c r="I4" s="11" t="s">
        <v>1</v>
      </c>
    </row>
    <row r="5" spans="2:9" ht="45" x14ac:dyDescent="0.25">
      <c r="B5" s="2">
        <v>1</v>
      </c>
      <c r="C5" s="13" t="s">
        <v>22</v>
      </c>
      <c r="D5" s="13" t="s">
        <v>47</v>
      </c>
      <c r="E5" s="13" t="s">
        <v>54</v>
      </c>
      <c r="F5" s="36"/>
      <c r="G5" s="17"/>
      <c r="H5" s="8">
        <v>10</v>
      </c>
      <c r="I5" s="2">
        <v>2021</v>
      </c>
    </row>
    <row r="6" spans="2:9" ht="30" x14ac:dyDescent="0.25">
      <c r="B6" s="2">
        <v>2</v>
      </c>
      <c r="C6" s="13" t="s">
        <v>9</v>
      </c>
      <c r="D6" s="13" t="s">
        <v>48</v>
      </c>
      <c r="E6" s="13" t="s">
        <v>54</v>
      </c>
      <c r="F6" s="36"/>
      <c r="G6" s="17"/>
      <c r="H6" s="8">
        <v>10</v>
      </c>
      <c r="I6" s="2">
        <v>2021</v>
      </c>
    </row>
    <row r="7" spans="2:9" ht="30" x14ac:dyDescent="0.25">
      <c r="B7" s="2">
        <v>3</v>
      </c>
      <c r="C7" s="13" t="s">
        <v>43</v>
      </c>
      <c r="D7" s="13" t="s">
        <v>49</v>
      </c>
      <c r="E7" s="13" t="s">
        <v>54</v>
      </c>
      <c r="F7" s="36"/>
      <c r="G7" s="17"/>
      <c r="H7" s="8">
        <v>10</v>
      </c>
      <c r="I7" s="2">
        <v>2021</v>
      </c>
    </row>
    <row r="8" spans="2:9" ht="30" x14ac:dyDescent="0.25">
      <c r="B8" s="2">
        <f>B7+1</f>
        <v>4</v>
      </c>
      <c r="C8" s="13" t="s">
        <v>45</v>
      </c>
      <c r="D8" s="13" t="s">
        <v>50</v>
      </c>
      <c r="E8" s="13" t="s">
        <v>54</v>
      </c>
      <c r="F8" s="36"/>
      <c r="G8" s="17"/>
      <c r="H8" s="8">
        <v>10</v>
      </c>
      <c r="I8" s="2">
        <v>2021</v>
      </c>
    </row>
    <row r="9" spans="2:9" ht="30" x14ac:dyDescent="0.25">
      <c r="B9" s="2">
        <v>5</v>
      </c>
      <c r="C9" s="13" t="s">
        <v>46</v>
      </c>
      <c r="D9" s="13" t="s">
        <v>51</v>
      </c>
      <c r="E9" s="13" t="s">
        <v>52</v>
      </c>
      <c r="F9" s="36"/>
      <c r="G9" s="17"/>
      <c r="H9" s="8">
        <v>12</v>
      </c>
      <c r="I9" s="2">
        <v>2021</v>
      </c>
    </row>
    <row r="10" spans="2:9" x14ac:dyDescent="0.25">
      <c r="B10" s="67" t="s">
        <v>5</v>
      </c>
      <c r="C10" s="68"/>
      <c r="D10" s="68"/>
      <c r="E10" s="69"/>
      <c r="F10" s="25">
        <f>SUM(F5:F9)</f>
        <v>0</v>
      </c>
      <c r="G10" s="59">
        <f>SUM(G5:G9)</f>
        <v>0</v>
      </c>
      <c r="H10" s="7"/>
      <c r="I10" s="7"/>
    </row>
  </sheetData>
  <mergeCells count="2">
    <mergeCell ref="B3:I3"/>
    <mergeCell ref="B10:E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CE18-510E-4D6F-86AF-0AD6D0C06686}">
  <dimension ref="B2:G20"/>
  <sheetViews>
    <sheetView tabSelected="1" workbookViewId="0">
      <selection activeCell="I13" sqref="I13"/>
    </sheetView>
  </sheetViews>
  <sheetFormatPr defaultRowHeight="15" x14ac:dyDescent="0.25"/>
  <cols>
    <col min="3" max="3" width="15.42578125" bestFit="1" customWidth="1"/>
    <col min="4" max="4" width="14.28515625" bestFit="1" customWidth="1"/>
  </cols>
  <sheetData>
    <row r="2" spans="3:7" x14ac:dyDescent="0.25">
      <c r="C2" s="52" t="s">
        <v>40</v>
      </c>
    </row>
    <row r="4" spans="3:7" hidden="1" x14ac:dyDescent="0.25">
      <c r="C4" t="s">
        <v>36</v>
      </c>
      <c r="D4">
        <v>75</v>
      </c>
      <c r="E4" t="s">
        <v>30</v>
      </c>
      <c r="F4">
        <v>143</v>
      </c>
      <c r="G4" t="s">
        <v>28</v>
      </c>
    </row>
    <row r="5" spans="3:7" hidden="1" x14ac:dyDescent="0.25">
      <c r="C5" t="s">
        <v>37</v>
      </c>
      <c r="D5">
        <v>0</v>
      </c>
      <c r="E5" t="s">
        <v>30</v>
      </c>
      <c r="F5">
        <v>59.5</v>
      </c>
      <c r="G5" t="s">
        <v>28</v>
      </c>
    </row>
    <row r="6" spans="3:7" x14ac:dyDescent="0.25">
      <c r="C6" t="s">
        <v>34</v>
      </c>
      <c r="D6">
        <f>SUM(D4:D5)</f>
        <v>75</v>
      </c>
      <c r="E6" t="s">
        <v>30</v>
      </c>
    </row>
    <row r="7" spans="3:7" x14ac:dyDescent="0.25">
      <c r="D7">
        <v>89.7</v>
      </c>
      <c r="E7" t="s">
        <v>28</v>
      </c>
    </row>
    <row r="8" spans="3:7" x14ac:dyDescent="0.25">
      <c r="C8" t="s">
        <v>39</v>
      </c>
      <c r="D8" s="29">
        <v>42000</v>
      </c>
      <c r="E8" t="s">
        <v>35</v>
      </c>
    </row>
    <row r="9" spans="3:7" x14ac:dyDescent="0.25">
      <c r="C9" t="s">
        <v>38</v>
      </c>
      <c r="D9" s="41">
        <f>D8*D7</f>
        <v>3767400</v>
      </c>
    </row>
    <row r="10" spans="3:7" x14ac:dyDescent="0.25">
      <c r="C10" t="s">
        <v>41</v>
      </c>
      <c r="D10" s="41">
        <f>'Building Valuation'!T6</f>
        <v>1744512</v>
      </c>
    </row>
    <row r="11" spans="3:7" x14ac:dyDescent="0.25">
      <c r="C11" s="52" t="s">
        <v>42</v>
      </c>
      <c r="D11" s="57">
        <f>SUM(D9:D10)</f>
        <v>5511912</v>
      </c>
    </row>
    <row r="12" spans="3:7" x14ac:dyDescent="0.25">
      <c r="D12" s="29">
        <v>5512000</v>
      </c>
    </row>
    <row r="13" spans="3:7" x14ac:dyDescent="0.25">
      <c r="D13" s="1">
        <f>D12*0.85</f>
        <v>4685200</v>
      </c>
    </row>
    <row r="14" spans="3:7" x14ac:dyDescent="0.25">
      <c r="D14" s="1">
        <f>D12*0.75</f>
        <v>4134000</v>
      </c>
    </row>
    <row r="16" spans="3:7" x14ac:dyDescent="0.25">
      <c r="C16" t="s">
        <v>29</v>
      </c>
      <c r="D16" s="29">
        <v>35000</v>
      </c>
      <c r="E16" t="s">
        <v>30</v>
      </c>
    </row>
    <row r="17" spans="2:4" x14ac:dyDescent="0.25">
      <c r="C17" t="s">
        <v>38</v>
      </c>
      <c r="D17" s="58">
        <f>D16*D6</f>
        <v>2625000</v>
      </c>
    </row>
    <row r="18" spans="2:4" x14ac:dyDescent="0.25">
      <c r="B18" t="s">
        <v>44</v>
      </c>
      <c r="C18" t="s">
        <v>41</v>
      </c>
      <c r="D18" s="29">
        <f>'Building Valuation'!W6</f>
        <v>1280450.0227612669</v>
      </c>
    </row>
    <row r="19" spans="2:4" x14ac:dyDescent="0.25">
      <c r="B19" t="s">
        <v>44</v>
      </c>
      <c r="C19" t="s">
        <v>42</v>
      </c>
      <c r="D19" s="57">
        <f>SUM(D17:D18)</f>
        <v>3905450.0227612667</v>
      </c>
    </row>
    <row r="20" spans="2:4" x14ac:dyDescent="0.25">
      <c r="B20" t="s">
        <v>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Building Valuation</vt:lpstr>
      <vt:lpstr>Building Area Details</vt:lpstr>
      <vt:lpstr>Land</vt:lpstr>
      <vt:lpstr>'Building Valuation'!Print_Area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Manas Upmanyu</cp:lastModifiedBy>
  <cp:lastPrinted>2022-01-07T08:12:53Z</cp:lastPrinted>
  <dcterms:created xsi:type="dcterms:W3CDTF">2021-09-16T11:33:35Z</dcterms:created>
  <dcterms:modified xsi:type="dcterms:W3CDTF">2023-06-12T12:13:06Z</dcterms:modified>
</cp:coreProperties>
</file>