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Y:\Files For Review\Rajani Gupta Ma'am\June Month\VIS(2023-24)-PL140-119-158 (Mr. Shiekh saifullah&amp; Mr. Asifullah)\"/>
    </mc:Choice>
  </mc:AlternateContent>
  <xr:revisionPtr revIDLastSave="0" documentId="13_ncr:1_{920E9E10-12C5-4EB9-98CA-82917B17BE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N9" i="1"/>
  <c r="W11" i="1"/>
  <c r="H6" i="3"/>
  <c r="H7" i="3" s="1"/>
  <c r="E6" i="3"/>
  <c r="G8" i="1"/>
  <c r="G7" i="1"/>
  <c r="G6" i="1"/>
  <c r="G5" i="1"/>
  <c r="J28" i="1"/>
  <c r="T25" i="1" l="1"/>
  <c r="M19" i="1"/>
  <c r="M18" i="1"/>
  <c r="H18" i="1"/>
  <c r="M20" i="1" l="1"/>
  <c r="H19" i="1" s="1"/>
  <c r="N7" i="1"/>
  <c r="N8" i="1"/>
  <c r="P8" i="1"/>
  <c r="F9" i="1"/>
  <c r="K7" i="1"/>
  <c r="K8" i="1"/>
  <c r="K6" i="1"/>
  <c r="P6" i="1"/>
  <c r="P7" i="1"/>
  <c r="Q7" i="1" l="1"/>
  <c r="R7" i="1" s="1"/>
  <c r="T7" i="1" s="1"/>
  <c r="Q8" i="1"/>
  <c r="R8" i="1" s="1"/>
  <c r="T8" i="1" s="1"/>
  <c r="L13" i="2" l="1"/>
  <c r="N6" i="1" l="1"/>
  <c r="Q6" i="1" l="1"/>
  <c r="R6" i="1" s="1"/>
  <c r="T6" i="1" s="1"/>
  <c r="H20" i="1"/>
  <c r="G9" i="1" l="1"/>
  <c r="N5" i="1"/>
  <c r="K5" i="1"/>
  <c r="P5" i="1" l="1"/>
  <c r="P9" i="1" l="1"/>
  <c r="Q5" i="1"/>
  <c r="R5" i="1" l="1"/>
  <c r="R9" i="1" s="1"/>
  <c r="T9" i="1" s="1"/>
  <c r="Q9" i="1"/>
  <c r="T5" i="1" l="1"/>
  <c r="E19" i="1" s="1"/>
  <c r="E20" i="1" s="1"/>
  <c r="E21" i="1" s="1"/>
  <c r="H21" i="1" l="1"/>
  <c r="E23" i="1"/>
  <c r="E22" i="1"/>
</calcChain>
</file>

<file path=xl/sharedStrings.xml><?xml version="1.0" encoding="utf-8"?>
<sst xmlns="http://schemas.openxmlformats.org/spreadsheetml/2006/main" count="62" uniqueCount="48">
  <si>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</si>
  <si>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</si>
  <si>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</si>
  <si>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</si>
  <si>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</si>
  <si>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</si>
  <si>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</si>
  <si>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</si>
  <si>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</si>
  <si>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</si>
  <si>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</si>
  <si>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</si>
  <si>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</si>
  <si>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</si>
  <si>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</si>
  <si>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</si>
  <si>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</si>
  <si>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TOTAL</t>
  </si>
  <si>
    <t>Remarks: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</si>
  <si>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</si>
  <si>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</si>
  <si>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</si>
  <si>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</si>
  <si>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</si>
  <si>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</si>
  <si>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</si>
  <si>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circle rate</t>
  </si>
  <si>
    <t>land</t>
  </si>
  <si>
    <t>building</t>
  </si>
  <si>
    <t>EXTRA SERVICES</t>
  </si>
  <si>
    <t>Total</t>
  </si>
  <si>
    <t>P.D.</t>
  </si>
  <si>
    <t>RCC structure bounded by brick wall</t>
  </si>
  <si>
    <t xml:space="preserve">First Floor 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</si>
  <si>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approved map provided by the company only.</t>
    </r>
  </si>
  <si>
    <t>2. Construction year of the plant has been taken from the information provided by the client during site survey.</t>
  </si>
  <si>
    <r>
      <t xml:space="preserve">3.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Lakhani Footwear Private Limited</t>
    </r>
  </si>
  <si>
    <r>
      <t>4.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</si>
  <si>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Ground</t>
  </si>
  <si>
    <t>Mezzanine</t>
  </si>
  <si>
    <t>Second Floor</t>
  </si>
  <si>
    <t>Commercial Showroom</t>
  </si>
  <si>
    <t>Depriciation Factor</t>
  </si>
  <si>
    <t>Particular</t>
  </si>
  <si>
    <t>Govt guidline rate for construction(Per SQM)</t>
  </si>
  <si>
    <t>Guidline Value</t>
  </si>
  <si>
    <t>Particulars</t>
  </si>
  <si>
    <t>BUILDING VALUATION FOR Mr. Sheikh Saifullah &amp; Mr. Ashifullah both s/o Late Sheikh Samiullah,Mohabbewala, Dehradun, UTTRAKHAND.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</si>
</sst>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&quot;₹&quot;\ * #,##0_ ;_ &quot;₹&quot;\ * \-#,##0_ ;_ &quot;₹&quot;\ * &quot;-&quot;??_ ;_ @_ "/>
    <numFmt numFmtId="165" formatCode="_ [$₹-4009]\ * #,##0_ ;_ [$₹-4009]\ * \-#,##0_ ;_ [$₹-4009]\ * &quot;-&quot;??_ ;_ @_ "/>
    <numFmt numFmtId="166" formatCode="_ * #,##0_ ;_ * \-#,##0_ ;_ * &quot;-&quot;??_ ;_ @_ "/>
    <numFmt numFmtId="167" formatCode="_ * #,##0.000_ ;_ * \-#,##0.0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8" borderId="0" applyNumberFormat="0" applyBorder="0" applyAlignment="0" applyProtection="0"/>
  </cellStyleXfs>
  <cellXfs count="97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5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5" fontId="2" fillId="5" borderId="4" xfId="0" applyNumberFormat="1" applyFont="1" applyFill="1" applyBorder="1"/>
    <xf numFmtId="164" fontId="2" fillId="5" borderId="4" xfId="1" applyNumberFormat="1" applyFont="1" applyFill="1" applyBorder="1"/>
    <xf numFmtId="166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Font="1"/>
    <xf numFmtId="9" fontId="0" fillId="0" borderId="0" xfId="2" applyFont="1"/>
    <xf numFmtId="166" fontId="0" fillId="0" borderId="4" xfId="3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6" fontId="2" fillId="0" borderId="5" xfId="3" applyNumberFormat="1" applyFont="1" applyBorder="1" applyAlignment="1">
      <alignment horizontal="left" vertical="center"/>
    </xf>
    <xf numFmtId="1" fontId="0" fillId="7" borderId="4" xfId="0" applyNumberFormat="1" applyFill="1" applyBorder="1" applyAlignment="1">
      <alignment horizontal="center" vertical="center"/>
    </xf>
    <xf numFmtId="0" fontId="0" fillId="7" borderId="0" xfId="0" applyFill="1"/>
    <xf numFmtId="165" fontId="0" fillId="7" borderId="4" xfId="0" applyNumberFormat="1" applyFill="1" applyBorder="1"/>
    <xf numFmtId="4" fontId="0" fillId="0" borderId="0" xfId="0" applyNumberFormat="1" applyAlignment="1">
      <alignment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2" fontId="1" fillId="0" borderId="4" xfId="4" applyNumberFormat="1" applyFill="1" applyBorder="1" applyAlignment="1">
      <alignment horizontal="center" vertical="center" wrapText="1"/>
    </xf>
    <xf numFmtId="0" fontId="1" fillId="0" borderId="4" xfId="4" applyFill="1" applyBorder="1" applyAlignment="1">
      <alignment horizontal="center" vertical="center" wrapText="1"/>
    </xf>
    <xf numFmtId="43" fontId="1" fillId="0" borderId="4" xfId="3" applyFont="1" applyFill="1" applyBorder="1" applyAlignment="1">
      <alignment horizontal="left" vertical="center" wrapText="1"/>
    </xf>
    <xf numFmtId="43" fontId="0" fillId="0" borderId="4" xfId="3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3" fontId="4" fillId="3" borderId="12" xfId="3" applyFont="1" applyFill="1" applyBorder="1" applyAlignment="1">
      <alignment horizontal="center" vertical="center" wrapText="1"/>
    </xf>
    <xf numFmtId="43" fontId="1" fillId="0" borderId="4" xfId="3" applyFill="1" applyBorder="1" applyAlignment="1">
      <alignment horizontal="center" vertical="center" wrapText="1"/>
    </xf>
    <xf numFmtId="167" fontId="0" fillId="0" borderId="4" xfId="3" applyNumberFormat="1" applyFont="1" applyBorder="1" applyAlignment="1">
      <alignment horizontal="center" vertical="center" wrapText="1"/>
    </xf>
    <xf numFmtId="166" fontId="4" fillId="3" borderId="13" xfId="3" applyNumberFormat="1" applyFont="1" applyFill="1" applyBorder="1" applyAlignment="1">
      <alignment horizontal="center" vertical="center" wrapText="1"/>
    </xf>
    <xf numFmtId="166" fontId="1" fillId="0" borderId="23" xfId="3" applyNumberFormat="1" applyFill="1" applyBorder="1" applyAlignment="1">
      <alignment horizontal="center" vertical="center" wrapText="1"/>
    </xf>
    <xf numFmtId="166" fontId="0" fillId="0" borderId="16" xfId="3" applyNumberFormat="1" applyFont="1" applyBorder="1"/>
    <xf numFmtId="166" fontId="0" fillId="0" borderId="4" xfId="3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2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5">
    <cellStyle name="40% - Accent1" xfId="4" builtinId="31"/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38"/>
  <sheetViews>
    <sheetView tabSelected="1" zoomScale="85" zoomScaleNormal="85" workbookViewId="0">
      <selection activeCell="E18" sqref="E18"/>
    </sheetView>
  </sheetViews>
  <sheetFormatPr defaultRowHeight="15" x14ac:dyDescent="0.25"/>
  <cols>
    <col min="1" max="1" width="7.42578125" customWidth="1"/>
    <col min="2" max="2" width="6.28515625" customWidth="1"/>
    <col min="3" max="3" width="11.85546875" bestFit="1" customWidth="1"/>
    <col min="4" max="4" width="13.140625" customWidth="1"/>
    <col min="5" max="5" width="18" style="8" customWidth="1"/>
    <col min="6" max="6" width="10.140625" style="37" customWidth="1"/>
    <col min="7" max="7" width="8.7109375" bestFit="1" customWidth="1"/>
    <col min="8" max="8" width="14.42578125" style="35" bestFit="1" customWidth="1"/>
    <col min="9" max="9" width="9.140625" hidden="1" customWidth="1"/>
    <col min="10" max="10" width="9.5703125" hidden="1" customWidth="1"/>
    <col min="11" max="11" width="10.42578125" bestFit="1" customWidth="1"/>
    <col min="12" max="12" width="11" hidden="1" customWidth="1"/>
    <col min="13" max="13" width="7.85546875" hidden="1" customWidth="1"/>
    <col min="14" max="14" width="8.140625" hidden="1" customWidth="1"/>
    <col min="15" max="15" width="10.85546875" bestFit="1" customWidth="1"/>
    <col min="16" max="16" width="13.42578125" bestFit="1" customWidth="1"/>
    <col min="17" max="17" width="12.42578125" hidden="1" customWidth="1"/>
    <col min="18" max="18" width="13.42578125" bestFit="1" customWidth="1"/>
    <col min="19" max="19" width="11.7109375" hidden="1" customWidth="1"/>
    <col min="20" max="20" width="15.28515625" hidden="1" customWidth="1"/>
    <col min="21" max="21" width="9.140625" customWidth="1"/>
    <col min="22" max="22" width="14.28515625" style="14" bestFit="1" customWidth="1"/>
    <col min="23" max="23" width="14.42578125" bestFit="1" customWidth="1"/>
  </cols>
  <sheetData>
    <row r="3" spans="2:23" ht="29.25" customHeight="1" x14ac:dyDescent="0.25">
      <c r="B3" s="59" t="s">
        <v>47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1"/>
    </row>
    <row r="4" spans="2:23" ht="60.75" thickBot="1" x14ac:dyDescent="0.3">
      <c r="B4" s="1" t="s">
        <v>0</v>
      </c>
      <c r="C4" s="1" t="s">
        <v>46</v>
      </c>
      <c r="D4" s="1" t="s">
        <v>1</v>
      </c>
      <c r="E4" s="1" t="s">
        <v>2</v>
      </c>
      <c r="F4" s="38" t="s">
        <v>19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</row>
    <row r="5" spans="2:23" ht="45" x14ac:dyDescent="0.25">
      <c r="B5" s="2">
        <v>1</v>
      </c>
      <c r="C5" s="3" t="s">
        <v>41</v>
      </c>
      <c r="D5" s="40" t="s">
        <v>38</v>
      </c>
      <c r="E5" s="3" t="s">
        <v>32</v>
      </c>
      <c r="F5" s="41">
        <v>991.18</v>
      </c>
      <c r="G5" s="42">
        <f>F5*10.764</f>
        <v>10669.061519999999</v>
      </c>
      <c r="H5" s="34">
        <v>15</v>
      </c>
      <c r="I5" s="2">
        <v>2015</v>
      </c>
      <c r="J5" s="2">
        <v>2023</v>
      </c>
      <c r="K5" s="2">
        <f>J5-I5</f>
        <v>8</v>
      </c>
      <c r="L5" s="2">
        <v>65</v>
      </c>
      <c r="M5" s="4">
        <v>0.1</v>
      </c>
      <c r="N5" s="45">
        <f>(1-M5)/L5</f>
        <v>1.3846153846153847E-2</v>
      </c>
      <c r="O5" s="5">
        <v>1600</v>
      </c>
      <c r="P5" s="5">
        <f>O5*G5</f>
        <v>17070498.432</v>
      </c>
      <c r="Q5" s="5">
        <f t="shared" ref="Q5:Q8" si="0">P5*N5*K5</f>
        <v>1890885.98016</v>
      </c>
      <c r="R5" s="5">
        <f t="shared" ref="R5:R8" si="1">MAX(P5-Q5,0)</f>
        <v>15179612.45184</v>
      </c>
      <c r="S5" s="6">
        <v>0</v>
      </c>
      <c r="T5" s="5">
        <f t="shared" ref="T5:T9" si="2">IF(R5&gt;M5*P5,R5*(1-S5),P5*M5)</f>
        <v>15179612.45184</v>
      </c>
    </row>
    <row r="6" spans="2:23" ht="45" x14ac:dyDescent="0.25">
      <c r="B6" s="2">
        <v>2</v>
      </c>
      <c r="C6" s="3" t="s">
        <v>41</v>
      </c>
      <c r="D6" s="40" t="s">
        <v>39</v>
      </c>
      <c r="E6" s="3" t="s">
        <v>32</v>
      </c>
      <c r="F6" s="43">
        <v>120.75</v>
      </c>
      <c r="G6" s="42">
        <f t="shared" ref="G6:G8" si="3">F6*10.764</f>
        <v>1299.7529999999999</v>
      </c>
      <c r="H6" s="34">
        <v>8</v>
      </c>
      <c r="I6" s="2">
        <v>2015</v>
      </c>
      <c r="J6" s="2">
        <v>2023</v>
      </c>
      <c r="K6" s="2">
        <f>J6-I6</f>
        <v>8</v>
      </c>
      <c r="L6" s="2">
        <v>65</v>
      </c>
      <c r="M6" s="4">
        <v>0.1</v>
      </c>
      <c r="N6" s="45">
        <f>(1-M6)/L6</f>
        <v>1.3846153846153847E-2</v>
      </c>
      <c r="O6" s="5">
        <v>700</v>
      </c>
      <c r="P6" s="5">
        <f>O6*G6</f>
        <v>909827.1</v>
      </c>
      <c r="Q6" s="5">
        <f t="shared" si="0"/>
        <v>100780.848</v>
      </c>
      <c r="R6" s="5">
        <f t="shared" si="1"/>
        <v>809046.25199999998</v>
      </c>
      <c r="S6" s="6">
        <v>0</v>
      </c>
      <c r="T6" s="5">
        <f t="shared" si="2"/>
        <v>809046.25199999998</v>
      </c>
    </row>
    <row r="7" spans="2:23" ht="45" x14ac:dyDescent="0.25">
      <c r="B7" s="2">
        <v>3</v>
      </c>
      <c r="C7" s="3" t="s">
        <v>41</v>
      </c>
      <c r="D7" s="40" t="s">
        <v>33</v>
      </c>
      <c r="E7" s="3" t="s">
        <v>32</v>
      </c>
      <c r="F7" s="43">
        <v>946.82</v>
      </c>
      <c r="G7" s="42">
        <f t="shared" si="3"/>
        <v>10191.57048</v>
      </c>
      <c r="H7" s="34">
        <v>10</v>
      </c>
      <c r="I7" s="2">
        <v>2015</v>
      </c>
      <c r="J7" s="2">
        <v>2023</v>
      </c>
      <c r="K7" s="2">
        <f>J7-I7</f>
        <v>8</v>
      </c>
      <c r="L7" s="2">
        <v>65</v>
      </c>
      <c r="M7" s="4">
        <v>0.1</v>
      </c>
      <c r="N7" s="45">
        <f t="shared" ref="N7:N8" si="4">(1-M7)/L7</f>
        <v>1.3846153846153847E-2</v>
      </c>
      <c r="O7" s="5">
        <v>1600</v>
      </c>
      <c r="P7" s="5">
        <f>O7*G7</f>
        <v>16306512.768000001</v>
      </c>
      <c r="Q7" s="5">
        <f t="shared" si="0"/>
        <v>1806259.8758400001</v>
      </c>
      <c r="R7" s="5">
        <f t="shared" si="1"/>
        <v>14500252.89216</v>
      </c>
      <c r="S7" s="6">
        <v>0</v>
      </c>
      <c r="T7" s="5">
        <f t="shared" si="2"/>
        <v>14500252.89216</v>
      </c>
    </row>
    <row r="8" spans="2:23" ht="45" x14ac:dyDescent="0.25">
      <c r="B8" s="2">
        <v>4</v>
      </c>
      <c r="C8" s="3" t="s">
        <v>41</v>
      </c>
      <c r="D8" s="40" t="s">
        <v>40</v>
      </c>
      <c r="E8" s="3" t="s">
        <v>32</v>
      </c>
      <c r="F8" s="44">
        <v>946.82</v>
      </c>
      <c r="G8" s="42">
        <f t="shared" si="3"/>
        <v>10191.57048</v>
      </c>
      <c r="H8" s="34">
        <v>10</v>
      </c>
      <c r="I8" s="2">
        <v>2015</v>
      </c>
      <c r="J8" s="2">
        <v>2023</v>
      </c>
      <c r="K8" s="2">
        <f>J8-I8</f>
        <v>8</v>
      </c>
      <c r="L8" s="2">
        <v>65</v>
      </c>
      <c r="M8" s="4">
        <v>0.1</v>
      </c>
      <c r="N8" s="45">
        <f t="shared" si="4"/>
        <v>1.3846153846153847E-2</v>
      </c>
      <c r="O8" s="5">
        <v>1600</v>
      </c>
      <c r="P8" s="5">
        <f>O8*G8</f>
        <v>16306512.768000001</v>
      </c>
      <c r="Q8" s="5">
        <f t="shared" si="0"/>
        <v>1806259.8758400001</v>
      </c>
      <c r="R8" s="5">
        <f t="shared" si="1"/>
        <v>14500252.89216</v>
      </c>
      <c r="S8" s="6">
        <v>0</v>
      </c>
      <c r="T8" s="5">
        <f t="shared" si="2"/>
        <v>14500252.89216</v>
      </c>
    </row>
    <row r="9" spans="2:23" ht="19.5" customHeight="1" x14ac:dyDescent="0.25">
      <c r="B9" s="62" t="s">
        <v>17</v>
      </c>
      <c r="C9" s="63"/>
      <c r="D9" s="63"/>
      <c r="E9" s="64"/>
      <c r="F9" s="39">
        <f>SUM(F5:F8)</f>
        <v>3005.57</v>
      </c>
      <c r="G9" s="19">
        <f>SUM(G5:G8)</f>
        <v>32351.955480000004</v>
      </c>
      <c r="H9" s="34">
        <v>10</v>
      </c>
      <c r="I9" s="2">
        <v>2015</v>
      </c>
      <c r="J9" s="2">
        <v>2023</v>
      </c>
      <c r="K9" s="2">
        <f>J9-I9</f>
        <v>8</v>
      </c>
      <c r="L9" s="2">
        <v>65</v>
      </c>
      <c r="M9" s="4">
        <v>0.1</v>
      </c>
      <c r="N9" s="45">
        <f t="shared" ref="N9" si="5">(1-M9)/L9</f>
        <v>1.3846153846153847E-2</v>
      </c>
      <c r="O9" s="5">
        <v>1600</v>
      </c>
      <c r="P9" s="7">
        <f>SUM(P5:P8)</f>
        <v>50593351.068000004</v>
      </c>
      <c r="Q9" s="7">
        <f>SUM(Q5:Q8)</f>
        <v>5604186.5798399998</v>
      </c>
      <c r="R9" s="7">
        <f>SUM(R5:R8)</f>
        <v>44989164.488159999</v>
      </c>
      <c r="S9" s="7"/>
      <c r="T9" s="7">
        <f t="shared" si="2"/>
        <v>44989164.488159999</v>
      </c>
    </row>
    <row r="10" spans="2:23" x14ac:dyDescent="0.25">
      <c r="B10" s="65" t="s">
        <v>18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2:23" x14ac:dyDescent="0.25">
      <c r="B11" s="65" t="s">
        <v>34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W11" s="15">
        <f>G9*1400</f>
        <v>45292737.672000006</v>
      </c>
    </row>
    <row r="12" spans="2:23" x14ac:dyDescent="0.25">
      <c r="B12" s="67" t="s">
        <v>35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2:23" x14ac:dyDescent="0.25">
      <c r="B13" s="66" t="s">
        <v>36</v>
      </c>
      <c r="C13" s="66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V13" s="17"/>
    </row>
    <row r="14" spans="2:23" x14ac:dyDescent="0.25">
      <c r="B14" s="58" t="s">
        <v>37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7" spans="4:21" ht="28.5" customHeight="1" x14ac:dyDescent="0.25">
      <c r="D17" s="11" t="s">
        <v>29</v>
      </c>
      <c r="E17" s="10">
        <v>3000000</v>
      </c>
      <c r="G17" s="56" t="s">
        <v>26</v>
      </c>
      <c r="H17" s="57"/>
    </row>
    <row r="18" spans="4:21" x14ac:dyDescent="0.25">
      <c r="D18" s="9" t="s">
        <v>20</v>
      </c>
      <c r="E18" s="10">
        <v>193648650</v>
      </c>
      <c r="G18" s="9" t="s">
        <v>27</v>
      </c>
      <c r="H18" s="36">
        <f>19200*14000</f>
        <v>268800000</v>
      </c>
      <c r="L18">
        <v>5186</v>
      </c>
      <c r="M18">
        <f>L18*10000*0.87</f>
        <v>45118200</v>
      </c>
      <c r="U18" s="14"/>
    </row>
    <row r="19" spans="4:21" x14ac:dyDescent="0.25">
      <c r="D19" s="9" t="s">
        <v>21</v>
      </c>
      <c r="E19" s="10">
        <f>T9</f>
        <v>44989164.488159999</v>
      </c>
      <c r="G19" s="9" t="s">
        <v>28</v>
      </c>
      <c r="H19" s="36">
        <f>M20</f>
        <v>125680280</v>
      </c>
      <c r="K19" s="16"/>
      <c r="L19">
        <v>8644</v>
      </c>
      <c r="M19">
        <f>L19*10000*0.932</f>
        <v>80562080</v>
      </c>
    </row>
    <row r="20" spans="4:21" ht="15.75" customHeight="1" x14ac:dyDescent="0.25">
      <c r="D20" s="11" t="s">
        <v>22</v>
      </c>
      <c r="E20" s="12">
        <f>SUM(E17:E19)</f>
        <v>241637814.48816001</v>
      </c>
      <c r="G20" s="9" t="s">
        <v>30</v>
      </c>
      <c r="H20" s="36">
        <f>H19+H18</f>
        <v>394480280</v>
      </c>
      <c r="K20" s="16"/>
      <c r="M20" s="14">
        <f>M19+M18</f>
        <v>125680280</v>
      </c>
    </row>
    <row r="21" spans="4:21" ht="15" customHeight="1" x14ac:dyDescent="0.25">
      <c r="D21" s="11" t="s">
        <v>23</v>
      </c>
      <c r="E21" s="12">
        <f>ROUND(E20,-5)</f>
        <v>241600000</v>
      </c>
      <c r="G21" t="s">
        <v>31</v>
      </c>
      <c r="H21" s="18">
        <f>1-(H20/E21)</f>
        <v>-0.63278261589403972</v>
      </c>
      <c r="K21" s="14"/>
    </row>
    <row r="22" spans="4:21" x14ac:dyDescent="0.25">
      <c r="D22" s="9" t="s">
        <v>24</v>
      </c>
      <c r="E22" s="13">
        <f>0.85*E21</f>
        <v>205360000</v>
      </c>
      <c r="H22"/>
      <c r="J22" s="18"/>
      <c r="K22" s="15"/>
    </row>
    <row r="23" spans="4:21" x14ac:dyDescent="0.25">
      <c r="D23" s="9" t="s">
        <v>25</v>
      </c>
      <c r="E23" s="13">
        <f>0.75*E21</f>
        <v>181200000</v>
      </c>
      <c r="H23"/>
      <c r="T23" s="14">
        <v>15700000</v>
      </c>
    </row>
    <row r="24" spans="4:21" x14ac:dyDescent="0.25">
      <c r="H24"/>
      <c r="T24">
        <v>2100</v>
      </c>
    </row>
    <row r="25" spans="4:21" x14ac:dyDescent="0.25">
      <c r="L25">
        <v>4561</v>
      </c>
      <c r="T25" s="15">
        <f>T23/T24</f>
        <v>7476.1904761904761</v>
      </c>
    </row>
    <row r="26" spans="4:21" x14ac:dyDescent="0.25">
      <c r="L26">
        <v>3712</v>
      </c>
    </row>
    <row r="27" spans="4:21" x14ac:dyDescent="0.25">
      <c r="L27">
        <v>516</v>
      </c>
    </row>
    <row r="28" spans="4:21" x14ac:dyDescent="0.25">
      <c r="J28">
        <f>11000*0.7</f>
        <v>7699.9999999999991</v>
      </c>
    </row>
    <row r="29" spans="4:21" x14ac:dyDescent="0.25">
      <c r="J29" s="14"/>
      <c r="K29" s="15"/>
      <c r="L29" s="15"/>
      <c r="P29" s="15"/>
      <c r="Q29" s="15"/>
    </row>
    <row r="32" spans="4:21" x14ac:dyDescent="0.25">
      <c r="K32" s="15"/>
      <c r="L32" s="15"/>
      <c r="P32" s="15"/>
      <c r="Q32" s="15"/>
    </row>
    <row r="37" spans="11:17" x14ac:dyDescent="0.25">
      <c r="K37" s="14"/>
    </row>
    <row r="38" spans="11:17" x14ac:dyDescent="0.25">
      <c r="Q38" s="14"/>
    </row>
  </sheetData>
  <mergeCells count="8">
    <mergeCell ref="G17:H17"/>
    <mergeCell ref="B14:T14"/>
    <mergeCell ref="B3:T3"/>
    <mergeCell ref="B9:E9"/>
    <mergeCell ref="B10:T10"/>
    <mergeCell ref="B11:T11"/>
    <mergeCell ref="B13:T13"/>
    <mergeCell ref="B12:T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7"/>
  <sheetViews>
    <sheetView workbookViewId="0">
      <selection activeCell="H6" sqref="H6"/>
    </sheetView>
  </sheetViews>
  <sheetFormatPr defaultRowHeight="15" x14ac:dyDescent="0.25"/>
  <cols>
    <col min="1" max="1" width="5.85546875" customWidth="1"/>
    <col min="2" max="2" width="11.5703125" bestFit="1" customWidth="1"/>
    <col min="3" max="3" width="12.85546875" bestFit="1" customWidth="1"/>
    <col min="4" max="4" width="9" style="17" bestFit="1" customWidth="1"/>
    <col min="5" max="5" width="10" style="17" hidden="1" customWidth="1"/>
    <col min="6" max="6" width="17.7109375" style="17" bestFit="1" customWidth="1"/>
    <col min="7" max="7" width="11.85546875" style="17" bestFit="1" customWidth="1"/>
    <col min="8" max="8" width="14.42578125" style="14" bestFit="1" customWidth="1"/>
  </cols>
  <sheetData>
    <row r="3" spans="1:8" ht="15.75" thickBot="1" x14ac:dyDescent="0.3"/>
    <row r="4" spans="1:8" ht="16.5" thickBot="1" x14ac:dyDescent="0.3">
      <c r="A4" s="68" t="s">
        <v>45</v>
      </c>
      <c r="B4" s="69"/>
      <c r="C4" s="69"/>
      <c r="D4" s="69"/>
      <c r="E4" s="69"/>
      <c r="F4" s="69"/>
      <c r="G4" s="69"/>
      <c r="H4" s="70"/>
    </row>
    <row r="5" spans="1:8" ht="60" x14ac:dyDescent="0.25">
      <c r="A5" s="46" t="s">
        <v>0</v>
      </c>
      <c r="B5" s="47" t="s">
        <v>43</v>
      </c>
      <c r="C5" s="47" t="s">
        <v>2</v>
      </c>
      <c r="D5" s="49" t="s">
        <v>19</v>
      </c>
      <c r="E5" s="49" t="s">
        <v>3</v>
      </c>
      <c r="F5" s="49" t="s">
        <v>44</v>
      </c>
      <c r="G5" s="49" t="s">
        <v>42</v>
      </c>
      <c r="H5" s="52" t="s">
        <v>45</v>
      </c>
    </row>
    <row r="6" spans="1:8" ht="45" x14ac:dyDescent="0.25">
      <c r="A6" s="48">
        <v>1</v>
      </c>
      <c r="B6" s="3" t="s">
        <v>41</v>
      </c>
      <c r="C6" s="3" t="s">
        <v>32</v>
      </c>
      <c r="D6" s="45">
        <v>3005.57</v>
      </c>
      <c r="E6" s="50">
        <f>D6*10.764</f>
        <v>32351.955480000001</v>
      </c>
      <c r="F6" s="55">
        <v>12000</v>
      </c>
      <c r="G6" s="51">
        <v>0.92700000000000005</v>
      </c>
      <c r="H6" s="53">
        <f>G6*F6*D6</f>
        <v>33433960.680000003</v>
      </c>
    </row>
    <row r="7" spans="1:8" ht="15.75" thickBot="1" x14ac:dyDescent="0.3">
      <c r="A7" s="71" t="s">
        <v>17</v>
      </c>
      <c r="B7" s="72"/>
      <c r="C7" s="72"/>
      <c r="D7" s="72"/>
      <c r="E7" s="72"/>
      <c r="F7" s="72"/>
      <c r="G7" s="73"/>
      <c r="H7" s="54">
        <f>SUM(H6)</f>
        <v>33433960.680000003</v>
      </c>
    </row>
  </sheetData>
  <mergeCells count="2">
    <mergeCell ref="A4:H4"/>
    <mergeCell ref="A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3:P13"/>
  <sheetViews>
    <sheetView topLeftCell="B1" workbookViewId="0">
      <selection activeCell="F22" sqref="F21:F22"/>
    </sheetView>
  </sheetViews>
  <sheetFormatPr defaultRowHeight="15" x14ac:dyDescent="0.25"/>
  <cols>
    <col min="6" max="6" width="16.85546875" customWidth="1"/>
    <col min="7" max="7" width="9" customWidth="1"/>
    <col min="8" max="8" width="15.28515625" customWidth="1"/>
    <col min="9" max="9" width="13.140625" customWidth="1"/>
    <col min="10" max="11" width="12.7109375" customWidth="1"/>
    <col min="12" max="12" width="11.7109375" customWidth="1"/>
    <col min="13" max="13" width="12.140625" customWidth="1"/>
    <col min="15" max="15" width="11.28515625" customWidth="1"/>
  </cols>
  <sheetData>
    <row r="3" spans="5:16" ht="15.75" thickBot="1" x14ac:dyDescent="0.3"/>
    <row r="4" spans="5:16" ht="21" customHeight="1" thickBot="1" x14ac:dyDescent="0.3">
      <c r="E4" s="83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5:16" ht="27.75" customHeight="1" x14ac:dyDescent="0.25">
      <c r="E5" s="92"/>
      <c r="F5" s="94"/>
      <c r="G5" s="90"/>
      <c r="H5" s="90"/>
      <c r="I5" s="90"/>
      <c r="J5" s="94"/>
      <c r="K5" s="94"/>
      <c r="L5" s="90"/>
      <c r="M5" s="90"/>
      <c r="N5" s="90"/>
      <c r="O5" s="90"/>
      <c r="P5" s="91"/>
    </row>
    <row r="6" spans="5:16" ht="20.25" customHeight="1" thickBot="1" x14ac:dyDescent="0.3">
      <c r="E6" s="93"/>
      <c r="F6" s="95"/>
      <c r="G6" s="96"/>
      <c r="H6" s="96"/>
      <c r="I6" s="96"/>
      <c r="J6" s="95"/>
      <c r="K6" s="95"/>
      <c r="L6" s="96"/>
      <c r="M6" s="23"/>
      <c r="N6" s="23"/>
      <c r="O6" s="23"/>
      <c r="P6" s="24"/>
    </row>
    <row r="7" spans="5:16" ht="32.25" customHeight="1" x14ac:dyDescent="0.25">
      <c r="E7" s="25"/>
      <c r="F7" s="21"/>
      <c r="G7" s="20"/>
      <c r="H7" s="21"/>
      <c r="I7" s="22"/>
      <c r="J7" s="20"/>
      <c r="K7" s="20"/>
      <c r="L7" s="20"/>
      <c r="M7" s="20"/>
      <c r="N7" s="21"/>
      <c r="O7" s="20"/>
      <c r="P7" s="26"/>
    </row>
    <row r="8" spans="5:16" ht="21" customHeight="1" x14ac:dyDescent="0.25">
      <c r="E8" s="77"/>
      <c r="F8" s="79"/>
      <c r="G8" s="81"/>
      <c r="H8" s="79"/>
      <c r="I8" s="88"/>
      <c r="J8" s="81"/>
      <c r="K8" s="2"/>
      <c r="L8" s="27"/>
      <c r="M8" s="79"/>
      <c r="N8" s="79"/>
      <c r="O8" s="79"/>
      <c r="P8" s="86"/>
    </row>
    <row r="9" spans="5:16" ht="23.25" customHeight="1" x14ac:dyDescent="0.25">
      <c r="E9" s="78"/>
      <c r="F9" s="80"/>
      <c r="G9" s="82"/>
      <c r="H9" s="80"/>
      <c r="I9" s="89"/>
      <c r="J9" s="82"/>
      <c r="K9" s="2"/>
      <c r="L9" s="2"/>
      <c r="M9" s="80"/>
      <c r="N9" s="80"/>
      <c r="O9" s="80"/>
      <c r="P9" s="87"/>
    </row>
    <row r="10" spans="5:16" ht="15.75" thickBot="1" x14ac:dyDescent="0.3">
      <c r="E10" s="28"/>
      <c r="F10" s="29"/>
      <c r="G10" s="30"/>
      <c r="H10" s="29"/>
      <c r="I10" s="31"/>
      <c r="J10" s="30"/>
      <c r="K10" s="30"/>
      <c r="L10" s="30"/>
      <c r="M10" s="29"/>
      <c r="N10" s="29"/>
      <c r="O10" s="29"/>
      <c r="P10" s="32"/>
    </row>
    <row r="11" spans="5:16" ht="15.75" thickBot="1" x14ac:dyDescent="0.3">
      <c r="E11" s="74"/>
      <c r="F11" s="75"/>
      <c r="G11" s="75"/>
      <c r="H11" s="75"/>
      <c r="I11" s="75"/>
      <c r="J11" s="75"/>
      <c r="K11" s="75"/>
      <c r="L11" s="33"/>
      <c r="M11" s="74"/>
      <c r="N11" s="75"/>
      <c r="O11" s="75"/>
      <c r="P11" s="76"/>
    </row>
    <row r="13" spans="5:16" x14ac:dyDescent="0.25">
      <c r="L13">
        <f>L7+L8+L10</f>
        <v>0</v>
      </c>
    </row>
  </sheetData>
  <mergeCells count="22">
    <mergeCell ref="E4:P4"/>
    <mergeCell ref="O8:O9"/>
    <mergeCell ref="P8:P9"/>
    <mergeCell ref="J8:J9"/>
    <mergeCell ref="I8:I9"/>
    <mergeCell ref="M5:P5"/>
    <mergeCell ref="E5:E6"/>
    <mergeCell ref="F5:F6"/>
    <mergeCell ref="G5:G6"/>
    <mergeCell ref="H5:H6"/>
    <mergeCell ref="I5:I6"/>
    <mergeCell ref="J5:J6"/>
    <mergeCell ref="K5:K6"/>
    <mergeCell ref="L5:L6"/>
    <mergeCell ref="E11:K11"/>
    <mergeCell ref="M11:P11"/>
    <mergeCell ref="E8:E9"/>
    <mergeCell ref="F8:F9"/>
    <mergeCell ref="G8:G9"/>
    <mergeCell ref="H8:H9"/>
    <mergeCell ref="M8:M9"/>
    <mergeCell ref="N8:N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Rajani Gupta</cp:lastModifiedBy>
  <dcterms:created xsi:type="dcterms:W3CDTF">2022-11-04T05:05:51Z</dcterms:created>
  <dcterms:modified xsi:type="dcterms:W3CDTF">2023-06-23T07:28:35Z</dcterms:modified>
</cp:coreProperties>
</file>