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53-129-171_Ms. Jayanti Motors Pvt. Ltd\VIS(2023-24)-PL153-129-171\"/>
    </mc:Choice>
  </mc:AlternateContent>
  <xr:revisionPtr revIDLastSave="0" documentId="13_ncr:1_{2ADF5C02-C3B4-46E7-9E85-E9086ACF658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J6" i="2"/>
  <c r="J7" i="2"/>
  <c r="J8" i="2"/>
  <c r="J9" i="2"/>
  <c r="G6" i="2"/>
  <c r="O6" i="2" s="1"/>
  <c r="G7" i="2"/>
  <c r="O7" i="2" s="1"/>
  <c r="G8" i="2"/>
  <c r="O8" i="2" s="1"/>
  <c r="G9" i="2"/>
  <c r="O9" i="2" s="1"/>
  <c r="G5" i="2"/>
  <c r="F10" i="2"/>
  <c r="G20" i="2" s="1"/>
  <c r="J5" i="2"/>
  <c r="B6" i="2"/>
  <c r="B7" i="2" s="1"/>
  <c r="B8" i="2" s="1"/>
  <c r="M5" i="2"/>
  <c r="N18" i="1"/>
  <c r="O18" i="1"/>
  <c r="K13" i="1"/>
  <c r="M6" i="4"/>
  <c r="K5" i="4"/>
  <c r="I5" i="4"/>
  <c r="F6" i="4"/>
  <c r="D4" i="4"/>
  <c r="I3" i="3"/>
  <c r="J3" i="3" s="1"/>
  <c r="K3" i="3" s="1"/>
  <c r="M3" i="3" s="1"/>
  <c r="G3" i="3"/>
  <c r="D3" i="3"/>
  <c r="G4" i="1"/>
  <c r="G5" i="1"/>
  <c r="E5" i="1"/>
  <c r="C5" i="1"/>
  <c r="P9" i="2" l="1"/>
  <c r="Q9" i="2" s="1"/>
  <c r="S9" i="2" s="1"/>
  <c r="P8" i="2"/>
  <c r="Q8" i="2"/>
  <c r="S8" i="2" s="1"/>
  <c r="P7" i="2"/>
  <c r="Q7" i="2" s="1"/>
  <c r="S7" i="2" s="1"/>
  <c r="G10" i="2"/>
  <c r="S20" i="2" s="1"/>
  <c r="P6" i="2"/>
  <c r="Q6" i="2" s="1"/>
  <c r="S6" i="2" s="1"/>
  <c r="G21" i="2"/>
  <c r="G22" i="2" s="1"/>
  <c r="O5" i="2"/>
  <c r="O10" i="2" s="1"/>
  <c r="P5" i="2"/>
  <c r="P10" i="2" l="1"/>
  <c r="Q5" i="2"/>
  <c r="Q10" i="2" s="1"/>
  <c r="S5" i="2" l="1"/>
  <c r="S10" i="2" s="1"/>
</calcChain>
</file>

<file path=xl/sharedStrings.xml><?xml version="1.0" encoding="utf-8"?>
<sst xmlns="http://schemas.openxmlformats.org/spreadsheetml/2006/main" count="54" uniqueCount="43">
  <si>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</si>
  <si>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</si>
  <si>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</si>
  <si>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</si>
  <si>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</si>
  <si>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</si>
  <si>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</si>
  <si>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</si>
  <si>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</si>
  <si>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</si>
  <si>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</si>
  <si>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</si>
  <si>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</si>
  <si>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</si>
  <si>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</si>
  <si>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</si>
  <si>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</si>
  <si>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</si>
  <si>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</si>
  <si>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</si>
  <si>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</si>
  <si>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</si>
  <si>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</si>
  <si>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</si>
  <si>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</si>
  <si>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</si>
  <si>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</si>
  <si>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</si>
  <si>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</si>
  <si>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>Floor Level</t>
  </si>
  <si>
    <t>RCC</t>
  </si>
  <si>
    <t>5.As per our site survey we have observed the maintenance of the building is averege and needs maintenance.</t>
  </si>
  <si>
    <t>1. All the details pertaing to the building area statement such as area, floor, etc has been taken from the site survey ,measurement.</t>
  </si>
  <si>
    <t>Basement</t>
  </si>
  <si>
    <t>Ground Floor</t>
  </si>
  <si>
    <t>First Floor</t>
  </si>
  <si>
    <t>Second Floor</t>
  </si>
  <si>
    <t>Mezzanine Floors</t>
  </si>
  <si>
    <t>2.The subject property is consturcted with RCC type structure structure.</t>
  </si>
  <si>
    <t xml:space="preserve">M/S. JAYANTI MOTORS PVT. LTD.| INDUSTRIAL PLOT NO. A-25, SECTOR 09, NOIDA, DISTRICT GAUTAM BUDH NAGAR, UTTAR PRADESH
</t>
  </si>
  <si>
    <t>dep.</t>
  </si>
  <si>
    <t>replacement cost</t>
  </si>
  <si>
    <t>depriciated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</si>
</sst>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166" fontId="0" fillId="0" borderId="0" xfId="5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0" applyNumberFormat="1"/>
    <xf numFmtId="9" fontId="0" fillId="0" borderId="0" xfId="2" applyFont="1"/>
    <xf numFmtId="0" fontId="2" fillId="2" borderId="1" xfId="2" applyNumberFormat="1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7" fontId="0" fillId="0" borderId="0" xfId="0" applyNumberFormat="1"/>
    <xf numFmtId="167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5" fillId="0" borderId="1" xfId="2" applyNumberFormat="1" applyFont="1" applyBorder="1" applyAlignment="1">
      <alignment horizontal="left" vertical="center"/>
    </xf>
    <xf numFmtId="0" fontId="3" fillId="3" borderId="2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Border="1" applyAlignment="1">
      <alignment horizontal="left" vertical="center"/>
    </xf>
    <xf numFmtId="0" fontId="5" fillId="0" borderId="4" xfId="2" applyNumberFormat="1" applyFont="1" applyBorder="1" applyAlignment="1">
      <alignment horizontal="left" vertical="center"/>
    </xf>
    <xf numFmtId="0" fontId="5" fillId="0" borderId="5" xfId="2" applyNumberFormat="1" applyFont="1" applyBorder="1" applyAlignment="1">
      <alignment horizontal="left" vertical="center"/>
    </xf>
    <xf numFmtId="0" fontId="2" fillId="0" borderId="1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6">
    <cellStyle name="Comma" xfId="5" builtinId="3"/>
    <cellStyle name="Comma 2" xfId="3" xr:uid="{00000000-0005-0000-0000-000002000000}"/>
    <cellStyle name="Currency" xfId="1" builtinId="4"/>
    <cellStyle name="Currency 2" xfId="4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6"/>
  <sheetViews>
    <sheetView tabSelected="1" zoomScale="85" zoomScaleNormal="85" workbookViewId="0">
      <selection activeCell="V12" sqref="V12"/>
    </sheetView>
  </sheetViews>
  <sheetFormatPr defaultRowHeight="15" x14ac:dyDescent="0.25"/>
  <cols>
    <col min="2" max="2" width="7.28515625" customWidth="1"/>
    <col min="3" max="3" width="12" customWidth="1"/>
    <col min="4" max="4" width="12.85546875" bestFit="1" customWidth="1"/>
    <col min="5" max="5" width="9.140625" bestFit="1" customWidth="1"/>
    <col min="6" max="6" width="8.42578125" customWidth="1"/>
    <col min="7" max="7" width="15" bestFit="1" customWidth="1"/>
    <col min="8" max="8" width="9" customWidth="1"/>
    <col min="9" max="9" width="9.5703125" bestFit="1" customWidth="1"/>
    <col min="10" max="10" width="10.42578125" customWidth="1"/>
    <col min="11" max="11" width="11.7109375" hidden="1" customWidth="1"/>
    <col min="12" max="12" width="7.7109375" hidden="1" customWidth="1"/>
    <col min="13" max="13" width="6.42578125" hidden="1" customWidth="1"/>
    <col min="14" max="14" width="9" customWidth="1"/>
    <col min="15" max="15" width="13.28515625" hidden="1" customWidth="1"/>
    <col min="16" max="17" width="15.140625" hidden="1" customWidth="1"/>
    <col min="18" max="18" width="11.7109375" hidden="1" customWidth="1"/>
    <col min="19" max="19" width="15.140625" customWidth="1"/>
    <col min="20" max="20" width="9.140625" customWidth="1"/>
    <col min="21" max="21" width="9.28515625" customWidth="1"/>
    <col min="22" max="23" width="19.5703125" customWidth="1"/>
    <col min="26" max="26" width="13.28515625" customWidth="1"/>
    <col min="27" max="27" width="16" customWidth="1"/>
    <col min="29" max="29" width="9.140625" customWidth="1"/>
    <col min="32" max="32" width="13" customWidth="1"/>
    <col min="33" max="33" width="13.7109375" customWidth="1"/>
    <col min="34" max="34" width="17.28515625" customWidth="1"/>
  </cols>
  <sheetData>
    <row r="3" spans="2:23" ht="48.75" customHeight="1" x14ac:dyDescent="0.25">
      <c r="B3" s="19" t="s">
        <v>39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2:23" ht="55.5" customHeight="1" x14ac:dyDescent="0.25">
      <c r="B4" s="11" t="s">
        <v>0</v>
      </c>
      <c r="C4" s="11" t="s">
        <v>29</v>
      </c>
      <c r="D4" s="11" t="s">
        <v>25</v>
      </c>
      <c r="E4" s="11" t="s">
        <v>1</v>
      </c>
      <c r="F4" s="11" t="s">
        <v>22</v>
      </c>
      <c r="G4" s="11" t="s">
        <v>23</v>
      </c>
      <c r="H4" s="11" t="s">
        <v>24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15</v>
      </c>
      <c r="S4" s="11" t="s">
        <v>11</v>
      </c>
    </row>
    <row r="5" spans="2:23" x14ac:dyDescent="0.25">
      <c r="B5" s="12">
        <v>1</v>
      </c>
      <c r="C5" s="12" t="s">
        <v>33</v>
      </c>
      <c r="D5" s="12">
        <v>10</v>
      </c>
      <c r="E5" s="12" t="s">
        <v>30</v>
      </c>
      <c r="F5" s="12">
        <v>330</v>
      </c>
      <c r="G5" s="12">
        <f>F5*10.764</f>
        <v>3552.12</v>
      </c>
      <c r="H5" s="12">
        <v>2005</v>
      </c>
      <c r="I5" s="12">
        <v>2023</v>
      </c>
      <c r="J5" s="12">
        <f>I5-H5</f>
        <v>18</v>
      </c>
      <c r="K5" s="12">
        <v>60</v>
      </c>
      <c r="L5" s="12">
        <v>0.1</v>
      </c>
      <c r="M5" s="12">
        <f>(1-L5)/K5</f>
        <v>1.5000000000000001E-2</v>
      </c>
      <c r="N5" s="12">
        <v>1200</v>
      </c>
      <c r="O5" s="12">
        <f>N5*G5</f>
        <v>4262544</v>
      </c>
      <c r="P5" s="12">
        <f t="shared" ref="P5:P9" si="0">O5*M5*J5</f>
        <v>1150886.8800000001</v>
      </c>
      <c r="Q5" s="12">
        <f t="shared" ref="Q5:Q9" si="1">MAX(O5-P5,0)</f>
        <v>3111657.12</v>
      </c>
      <c r="R5" s="12">
        <v>0</v>
      </c>
      <c r="S5" s="12">
        <f>IF(Q5&gt;L5*O5,Q5*(1-R5),O5*L5)</f>
        <v>3111657.12</v>
      </c>
    </row>
    <row r="6" spans="2:23" ht="30" x14ac:dyDescent="0.25">
      <c r="B6" s="12">
        <f>1+B5</f>
        <v>2</v>
      </c>
      <c r="C6" s="12" t="s">
        <v>34</v>
      </c>
      <c r="D6" s="12">
        <v>10</v>
      </c>
      <c r="E6" s="12" t="s">
        <v>30</v>
      </c>
      <c r="F6" s="12">
        <v>336</v>
      </c>
      <c r="G6" s="12">
        <f t="shared" ref="G6:G9" si="2">F6*10.764</f>
        <v>3616.7039999999997</v>
      </c>
      <c r="H6" s="12">
        <v>2005</v>
      </c>
      <c r="I6" s="12">
        <v>2023</v>
      </c>
      <c r="J6" s="12">
        <f t="shared" ref="J6:J9" si="3">I6-H6</f>
        <v>18</v>
      </c>
      <c r="K6" s="12">
        <v>60</v>
      </c>
      <c r="L6" s="12">
        <v>0.1</v>
      </c>
      <c r="M6" s="12">
        <f t="shared" ref="M6:M9" si="4">(1-L6)/K6</f>
        <v>1.5000000000000001E-2</v>
      </c>
      <c r="N6" s="12">
        <v>1200</v>
      </c>
      <c r="O6" s="12">
        <f t="shared" ref="O6:O9" si="5">N6*G6</f>
        <v>4340044.8</v>
      </c>
      <c r="P6" s="12">
        <f t="shared" si="0"/>
        <v>1171812.0960000001</v>
      </c>
      <c r="Q6" s="12">
        <f t="shared" si="1"/>
        <v>3168232.7039999999</v>
      </c>
      <c r="R6" s="12">
        <v>0</v>
      </c>
      <c r="S6" s="12">
        <f t="shared" ref="S6:S9" si="6">IF(Q6&gt;L6*O6,Q6*(1-R6),O6*L6)</f>
        <v>3168232.7039999999</v>
      </c>
    </row>
    <row r="7" spans="2:23" x14ac:dyDescent="0.25">
      <c r="B7" s="12">
        <f t="shared" ref="B7:B8" si="7">1+B6</f>
        <v>3</v>
      </c>
      <c r="C7" s="12" t="s">
        <v>35</v>
      </c>
      <c r="D7" s="12">
        <v>10</v>
      </c>
      <c r="E7" s="12" t="s">
        <v>30</v>
      </c>
      <c r="F7" s="12">
        <v>336</v>
      </c>
      <c r="G7" s="12">
        <f t="shared" si="2"/>
        <v>3616.7039999999997</v>
      </c>
      <c r="H7" s="12">
        <v>2005</v>
      </c>
      <c r="I7" s="12">
        <v>2023</v>
      </c>
      <c r="J7" s="12">
        <f t="shared" si="3"/>
        <v>18</v>
      </c>
      <c r="K7" s="12">
        <v>60</v>
      </c>
      <c r="L7" s="12">
        <v>0.1</v>
      </c>
      <c r="M7" s="12">
        <f t="shared" si="4"/>
        <v>1.5000000000000001E-2</v>
      </c>
      <c r="N7" s="12">
        <v>1200</v>
      </c>
      <c r="O7" s="12">
        <f t="shared" si="5"/>
        <v>4340044.8</v>
      </c>
      <c r="P7" s="12">
        <f t="shared" si="0"/>
        <v>1171812.0960000001</v>
      </c>
      <c r="Q7" s="12">
        <f t="shared" si="1"/>
        <v>3168232.7039999999</v>
      </c>
      <c r="R7" s="12">
        <v>0</v>
      </c>
      <c r="S7" s="12">
        <f t="shared" si="6"/>
        <v>3168232.7039999999</v>
      </c>
    </row>
    <row r="8" spans="2:23" ht="30" x14ac:dyDescent="0.25">
      <c r="B8" s="12">
        <f t="shared" si="7"/>
        <v>4</v>
      </c>
      <c r="C8" s="12" t="s">
        <v>36</v>
      </c>
      <c r="D8" s="12">
        <v>10</v>
      </c>
      <c r="E8" s="12" t="s">
        <v>30</v>
      </c>
      <c r="F8" s="12">
        <v>336</v>
      </c>
      <c r="G8" s="12">
        <f t="shared" si="2"/>
        <v>3616.7039999999997</v>
      </c>
      <c r="H8" s="12">
        <v>2005</v>
      </c>
      <c r="I8" s="12">
        <v>2023</v>
      </c>
      <c r="J8" s="12">
        <f t="shared" si="3"/>
        <v>18</v>
      </c>
      <c r="K8" s="12">
        <v>60</v>
      </c>
      <c r="L8" s="12">
        <v>0.1</v>
      </c>
      <c r="M8" s="12">
        <f t="shared" si="4"/>
        <v>1.5000000000000001E-2</v>
      </c>
      <c r="N8" s="12">
        <v>1200</v>
      </c>
      <c r="O8" s="12">
        <f t="shared" si="5"/>
        <v>4340044.8</v>
      </c>
      <c r="P8" s="12">
        <f t="shared" si="0"/>
        <v>1171812.0960000001</v>
      </c>
      <c r="Q8" s="12">
        <f t="shared" si="1"/>
        <v>3168232.7039999999</v>
      </c>
      <c r="R8" s="12">
        <v>0</v>
      </c>
      <c r="S8" s="12">
        <f t="shared" si="6"/>
        <v>3168232.7039999999</v>
      </c>
    </row>
    <row r="9" spans="2:23" ht="30" x14ac:dyDescent="0.25">
      <c r="B9" s="12">
        <v>5</v>
      </c>
      <c r="C9" s="12" t="s">
        <v>37</v>
      </c>
      <c r="D9" s="12">
        <v>10</v>
      </c>
      <c r="E9" s="12" t="s">
        <v>30</v>
      </c>
      <c r="F9" s="12">
        <v>192</v>
      </c>
      <c r="G9" s="12">
        <f t="shared" si="2"/>
        <v>2066.6880000000001</v>
      </c>
      <c r="H9" s="12">
        <v>2005</v>
      </c>
      <c r="I9" s="12">
        <v>2023</v>
      </c>
      <c r="J9" s="12">
        <f t="shared" si="3"/>
        <v>18</v>
      </c>
      <c r="K9" s="12">
        <v>60</v>
      </c>
      <c r="L9" s="12">
        <v>0.1</v>
      </c>
      <c r="M9" s="12">
        <f t="shared" si="4"/>
        <v>1.5000000000000001E-2</v>
      </c>
      <c r="N9" s="12">
        <v>1200</v>
      </c>
      <c r="O9" s="12">
        <f t="shared" si="5"/>
        <v>2480025.6000000001</v>
      </c>
      <c r="P9" s="12">
        <f t="shared" si="0"/>
        <v>669606.91200000013</v>
      </c>
      <c r="Q9" s="12">
        <f t="shared" si="1"/>
        <v>1810418.6880000001</v>
      </c>
      <c r="R9" s="12">
        <v>0</v>
      </c>
      <c r="S9" s="12">
        <f t="shared" si="6"/>
        <v>1810418.6880000001</v>
      </c>
    </row>
    <row r="10" spans="2:23" x14ac:dyDescent="0.25">
      <c r="B10" s="23" t="s">
        <v>12</v>
      </c>
      <c r="C10" s="23"/>
      <c r="D10" s="23"/>
      <c r="E10" s="23"/>
      <c r="F10" s="13">
        <f>SUM(F5:F9)</f>
        <v>1530</v>
      </c>
      <c r="G10" s="13">
        <f>SUM(G5:G9)</f>
        <v>16468.919999999998</v>
      </c>
      <c r="H10" s="23"/>
      <c r="I10" s="23"/>
      <c r="J10" s="23"/>
      <c r="K10" s="23"/>
      <c r="L10" s="23"/>
      <c r="M10" s="23"/>
      <c r="N10" s="23"/>
      <c r="O10" s="13">
        <f>SUM(O5:O9)</f>
        <v>19762704.000000004</v>
      </c>
      <c r="P10" s="13">
        <f>SUM(P5:P9)</f>
        <v>5335930.080000001</v>
      </c>
      <c r="Q10" s="13">
        <f>SUM(Q5:Q9)</f>
        <v>14426773.920000002</v>
      </c>
      <c r="R10" s="12">
        <v>0</v>
      </c>
      <c r="S10" s="15">
        <f>SUM(S5:S9)</f>
        <v>14426773.920000002</v>
      </c>
    </row>
    <row r="11" spans="2:23" x14ac:dyDescent="0.25">
      <c r="B11" s="24" t="s">
        <v>13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2:23" ht="15" customHeight="1" x14ac:dyDescent="0.25">
      <c r="B12" s="18" t="s">
        <v>32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2:23" x14ac:dyDescent="0.25">
      <c r="B13" s="18" t="s">
        <v>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2:23" x14ac:dyDescent="0.25">
      <c r="B14" s="18" t="s">
        <v>14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2:23" x14ac:dyDescent="0.25">
      <c r="B15" s="18" t="s">
        <v>16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V15" s="9"/>
      <c r="W15" s="9"/>
    </row>
    <row r="16" spans="2:23" x14ac:dyDescent="0.25">
      <c r="B16" s="20" t="s">
        <v>31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V16" s="9"/>
      <c r="W16" s="9"/>
    </row>
    <row r="17" spans="2:19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2:19" x14ac:dyDescent="0.25">
      <c r="B18" s="10"/>
      <c r="C18" s="10"/>
    </row>
    <row r="20" spans="2:19" ht="66" customHeight="1" x14ac:dyDescent="0.25">
      <c r="C20" s="16"/>
      <c r="D20" s="16"/>
      <c r="F20" t="s">
        <v>40</v>
      </c>
      <c r="G20">
        <f>(14000*F10*18*9)/(80*10)</f>
        <v>4337550</v>
      </c>
      <c r="S20">
        <f>G10*1600</f>
        <v>26350271.999999996</v>
      </c>
    </row>
    <row r="21" spans="2:19" ht="45" x14ac:dyDescent="0.25">
      <c r="C21" s="16"/>
      <c r="D21" s="16"/>
      <c r="F21" s="17" t="s">
        <v>41</v>
      </c>
      <c r="G21">
        <f>F10*14000</f>
        <v>21420000</v>
      </c>
    </row>
    <row r="22" spans="2:19" ht="30" x14ac:dyDescent="0.25">
      <c r="F22" s="17" t="s">
        <v>42</v>
      </c>
      <c r="G22" s="14">
        <f>G21-G20</f>
        <v>17082450</v>
      </c>
    </row>
    <row r="23" spans="2:19" x14ac:dyDescent="0.25">
      <c r="C23" s="16"/>
      <c r="D23" s="16"/>
    </row>
    <row r="24" spans="2:19" x14ac:dyDescent="0.25">
      <c r="C24" s="16"/>
      <c r="D24" s="16"/>
    </row>
    <row r="26" spans="2:19" x14ac:dyDescent="0.25">
      <c r="E26" s="14"/>
    </row>
  </sheetData>
  <mergeCells count="9">
    <mergeCell ref="B13:S13"/>
    <mergeCell ref="B3:S3"/>
    <mergeCell ref="B14:S14"/>
    <mergeCell ref="B15:S15"/>
    <mergeCell ref="B16:S16"/>
    <mergeCell ref="B10:E10"/>
    <mergeCell ref="H10:N10"/>
    <mergeCell ref="B11:S11"/>
    <mergeCell ref="B12:S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F15" sqref="F15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">
        <f>C4*C3</f>
        <v>43560000</v>
      </c>
      <c r="E5" s="1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">
        <v>6000000</v>
      </c>
      <c r="K13">
        <f>M161</f>
        <v>0</v>
      </c>
    </row>
    <row r="16" spans="3:14" x14ac:dyDescent="0.25">
      <c r="N16" t="s">
        <v>28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3" sqref="M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2" t="s">
        <v>26</v>
      </c>
      <c r="B2" s="2" t="s">
        <v>18</v>
      </c>
      <c r="C2" s="2" t="s">
        <v>2</v>
      </c>
      <c r="D2" s="2" t="s">
        <v>19</v>
      </c>
      <c r="E2" s="2" t="s">
        <v>20</v>
      </c>
      <c r="F2" s="2" t="s">
        <v>5</v>
      </c>
      <c r="G2" s="2" t="s">
        <v>6</v>
      </c>
      <c r="H2" s="2" t="s">
        <v>27</v>
      </c>
      <c r="I2" s="2" t="s">
        <v>8</v>
      </c>
      <c r="J2" s="2" t="s">
        <v>9</v>
      </c>
      <c r="K2" s="2" t="s">
        <v>10</v>
      </c>
      <c r="L2" s="2" t="s">
        <v>21</v>
      </c>
      <c r="M2" s="2" t="s">
        <v>11</v>
      </c>
    </row>
    <row r="3" spans="1:13" x14ac:dyDescent="0.25">
      <c r="A3" s="3">
        <v>120</v>
      </c>
      <c r="B3" s="4">
        <v>2005</v>
      </c>
      <c r="C3" s="4">
        <v>2023</v>
      </c>
      <c r="D3" s="4">
        <f>C3-B3</f>
        <v>18</v>
      </c>
      <c r="E3" s="4">
        <v>60</v>
      </c>
      <c r="F3" s="5">
        <v>0.1</v>
      </c>
      <c r="G3" s="6">
        <f>(1-F3)/E3</f>
        <v>1.5000000000000001E-2</v>
      </c>
      <c r="H3" s="7">
        <v>3000</v>
      </c>
      <c r="I3" s="7">
        <f>H3*A3</f>
        <v>360000</v>
      </c>
      <c r="J3" s="7">
        <f>I3*G3*D3</f>
        <v>97200</v>
      </c>
      <c r="K3" s="7">
        <f>MAX(I3-J3,0)</f>
        <v>262800</v>
      </c>
      <c r="L3" s="8">
        <v>0</v>
      </c>
      <c r="M3" s="7">
        <f>IF(K3&gt;F3*I3,K3*(1-L3),I3*F3)</f>
        <v>262800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2023-06-29T10:19:52Z</dcterms:modified>
</cp:coreProperties>
</file>