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3-24)-PL153-129-171_Ms. Jayanti Motors Pvt. Ltd\VIS(2023-24)-PL153-129-171\"/>
    </mc:Choice>
  </mc:AlternateContent>
  <xr:revisionPtr revIDLastSave="0" documentId="13_ncr:1_{0BFA37CE-B7AF-4CE6-A49E-B5598E3200A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definedNames>
    <definedName name="_xlnm.Print_Area" localSheetId="0">working!$A$1:$Y$32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2" l="1"/>
  <c r="W8" i="2"/>
  <c r="S20" i="2"/>
  <c r="T20" i="2" s="1"/>
  <c r="M25" i="2"/>
  <c r="J25" i="2"/>
  <c r="O25" i="2"/>
  <c r="Y19" i="2"/>
  <c r="G5" i="2"/>
  <c r="F10" i="2"/>
  <c r="G20" i="2" s="1"/>
  <c r="J5" i="2"/>
  <c r="B6" i="2"/>
  <c r="B7" i="2" s="1"/>
  <c r="B8" i="2" s="1"/>
  <c r="M5" i="2"/>
  <c r="N18" i="1"/>
  <c r="O18" i="1"/>
  <c r="K13" i="1"/>
  <c r="M6" i="4"/>
  <c r="K5" i="4"/>
  <c r="I5" i="4"/>
  <c r="F6" i="4"/>
  <c r="D4" i="4"/>
  <c r="I3" i="3"/>
  <c r="J3" i="3" s="1"/>
  <c r="K3" i="3" s="1"/>
  <c r="M3" i="3" s="1"/>
  <c r="G3" i="3"/>
  <c r="D3" i="3"/>
  <c r="G4" i="1"/>
  <c r="G5" i="1"/>
  <c r="E5" i="1"/>
  <c r="C5" i="1"/>
  <c r="P25" i="2" l="1"/>
  <c r="Q25" i="2" s="1"/>
  <c r="S25" i="2" s="1"/>
  <c r="G10" i="2"/>
  <c r="G21" i="2"/>
  <c r="G22" i="2" s="1"/>
  <c r="O5" i="2"/>
  <c r="O10" i="2" s="1"/>
  <c r="P5" i="2" l="1"/>
  <c r="P10" i="2" s="1"/>
  <c r="Q10" i="2" l="1"/>
  <c r="S5" i="2" l="1"/>
  <c r="S10" i="2" s="1"/>
  <c r="W9" i="2" s="1"/>
  <c r="W12" i="2" s="1"/>
  <c r="W13" i="2" s="1"/>
</calcChain>
</file>

<file path=xl/sharedStrings.xml><?xml version="1.0" encoding="utf-8"?>
<sst xmlns="http://schemas.openxmlformats.org/spreadsheetml/2006/main" count="52" uniqueCount="44">
  <si>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</si>
  <si>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</si>
  <si>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</si>
  <si>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</si>
  <si>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</si>
  <si>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</si>
  <si>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</si>
  <si>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</si>
  <si>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</si>
  <si>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</si>
  <si>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</si>
  <si>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</si>
  <si>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</si>
  <si>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</si>
  <si>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</si>
  <si>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</si>
  <si>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</si>
  <si>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</si>
  <si>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</si>
  <si>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</si>
  <si>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</si>
  <si>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</si>
  <si>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</si>
  <si>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</si>
  <si>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</si>
  <si>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</si>
  <si>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</si>
  <si>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</si>
  <si>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1/1.19</t>
  </si>
  <si>
    <t>Floor Level</t>
  </si>
  <si>
    <t>RCC</t>
  </si>
  <si>
    <t>5.As per our site survey we have observed the maintenance of the building is averege and needs maintenance.</t>
  </si>
  <si>
    <t>Basement</t>
  </si>
  <si>
    <t>Ground Floor</t>
  </si>
  <si>
    <t>First Floor</t>
  </si>
  <si>
    <t>Second Floor</t>
  </si>
  <si>
    <t>Mezzanine Floors</t>
  </si>
  <si>
    <t>2.The subject property is consturcted with RCC type structure structure.</t>
  </si>
  <si>
    <t xml:space="preserve">M/S. JAYANTI MOTORS PVT. LTD.| INDUSTRIAL PLOT NO. A-25, SECTOR 09, NOIDA, DISTRICT GAUTAM BUDH NAGAR, UTTAR PRADESH
</t>
  </si>
  <si>
    <t>dep.</t>
  </si>
  <si>
    <t>replacement cost</t>
  </si>
  <si>
    <t>depriciated cost</t>
  </si>
  <si>
    <t>6. As we have not clarity of individual floor area so we have considered total covered area form the Transfer cum sale deed.</t>
  </si>
  <si>
    <t>1. All the details pertaing to the building area statement such as area, floor, etc has been taken from the Transfer cum sale deed.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</si>
</sst>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&quot;₹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6" fontId="0" fillId="0" borderId="0" xfId="5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0" applyNumberFormat="1"/>
    <xf numFmtId="9" fontId="0" fillId="0" borderId="0" xfId="2" applyFont="1"/>
    <xf numFmtId="0" fontId="2" fillId="2" borderId="1" xfId="2" applyNumberFormat="1" applyFont="1" applyFill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67" fontId="0" fillId="0" borderId="0" xfId="0" applyNumberFormat="1"/>
    <xf numFmtId="167" fontId="2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3" fillId="3" borderId="1" xfId="2" applyNumberFormat="1" applyFont="1" applyFill="1" applyBorder="1" applyAlignment="1">
      <alignment horizontal="center" vertical="center" wrapText="1"/>
    </xf>
    <xf numFmtId="0" fontId="5" fillId="0" borderId="3" xfId="2" applyNumberFormat="1" applyFont="1" applyBorder="1" applyAlignment="1">
      <alignment horizontal="left" vertical="center"/>
    </xf>
    <xf numFmtId="0" fontId="5" fillId="0" borderId="4" xfId="2" applyNumberFormat="1" applyFont="1" applyBorder="1" applyAlignment="1">
      <alignment horizontal="left" vertical="center"/>
    </xf>
    <xf numFmtId="0" fontId="5" fillId="0" borderId="5" xfId="2" applyNumberFormat="1" applyFont="1" applyBorder="1" applyAlignment="1">
      <alignment horizontal="left" vertical="center"/>
    </xf>
    <xf numFmtId="0" fontId="2" fillId="0" borderId="1" xfId="2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left" vertical="center"/>
    </xf>
    <xf numFmtId="0" fontId="5" fillId="0" borderId="1" xfId="2" applyNumberFormat="1" applyFont="1" applyBorder="1" applyAlignment="1">
      <alignment horizontal="left" vertical="center"/>
    </xf>
    <xf numFmtId="0" fontId="0" fillId="0" borderId="1" xfId="2" applyNumberFormat="1" applyFont="1" applyBorder="1" applyAlignment="1">
      <alignment horizontal="center" vertical="center" wrapText="1"/>
    </xf>
    <xf numFmtId="167" fontId="0" fillId="0" borderId="1" xfId="2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6">
    <cellStyle name="Comma" xfId="5" builtinId="3"/>
    <cellStyle name="Comma 2" xfId="3" xr:uid="{00000000-0005-0000-0000-000002000000}"/>
    <cellStyle name="Currency" xfId="1" builtinId="4"/>
    <cellStyle name="Currency 2" xfId="4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Y29"/>
  <sheetViews>
    <sheetView tabSelected="1" zoomScale="85" zoomScaleNormal="85" zoomScaleSheetLayoutView="85" zoomScalePageLayoutView="37" workbookViewId="0">
      <selection activeCell="S4" sqref="S4"/>
    </sheetView>
  </sheetViews>
  <sheetFormatPr defaultRowHeight="15" x14ac:dyDescent="0.25"/>
  <cols>
    <col min="2" max="2" width="7.28515625" customWidth="1"/>
    <col min="3" max="3" width="12" customWidth="1"/>
    <col min="4" max="4" width="12.85546875" bestFit="1" customWidth="1"/>
    <col min="5" max="5" width="9.140625" bestFit="1" customWidth="1"/>
    <col min="6" max="6" width="8.42578125" customWidth="1"/>
    <col min="7" max="7" width="17.28515625" customWidth="1"/>
    <col min="8" max="8" width="9" customWidth="1"/>
    <col min="9" max="9" width="9.5703125" bestFit="1" customWidth="1"/>
    <col min="10" max="10" width="10.42578125" hidden="1" customWidth="1"/>
    <col min="11" max="11" width="11.7109375" hidden="1" customWidth="1"/>
    <col min="12" max="12" width="7.7109375" hidden="1" customWidth="1"/>
    <col min="13" max="13" width="6.42578125" hidden="1" customWidth="1"/>
    <col min="14" max="14" width="8.85546875" customWidth="1"/>
    <col min="15" max="15" width="16.85546875" hidden="1" customWidth="1"/>
    <col min="16" max="17" width="15.140625" hidden="1" customWidth="1"/>
    <col min="18" max="18" width="11.7109375" hidden="1" customWidth="1"/>
    <col min="19" max="19" width="15.140625" customWidth="1"/>
    <col min="20" max="20" width="9.140625" customWidth="1"/>
    <col min="21" max="21" width="9.28515625" customWidth="1"/>
    <col min="22" max="23" width="19.5703125" customWidth="1"/>
    <col min="26" max="26" width="13.28515625" customWidth="1"/>
    <col min="27" max="27" width="16" customWidth="1"/>
    <col min="29" max="29" width="9.140625" customWidth="1"/>
    <col min="32" max="32" width="13" customWidth="1"/>
    <col min="33" max="33" width="13.7109375" customWidth="1"/>
    <col min="34" max="34" width="17.28515625" customWidth="1"/>
  </cols>
  <sheetData>
    <row r="3" spans="2:23" ht="48.75" customHeight="1" x14ac:dyDescent="0.25">
      <c r="B3" s="18" t="s">
        <v>38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2:23" ht="55.5" customHeight="1" x14ac:dyDescent="0.25">
      <c r="B4" s="11" t="s">
        <v>0</v>
      </c>
      <c r="C4" s="11" t="s">
        <v>29</v>
      </c>
      <c r="D4" s="11" t="s">
        <v>25</v>
      </c>
      <c r="E4" s="11" t="s">
        <v>1</v>
      </c>
      <c r="F4" s="11" t="s">
        <v>22</v>
      </c>
      <c r="G4" s="11" t="s">
        <v>23</v>
      </c>
      <c r="H4" s="11" t="s">
        <v>24</v>
      </c>
      <c r="I4" s="11" t="s">
        <v>2</v>
      </c>
      <c r="J4" s="11" t="s">
        <v>3</v>
      </c>
      <c r="K4" s="1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15</v>
      </c>
      <c r="S4" s="11" t="s">
        <v>11</v>
      </c>
    </row>
    <row r="5" spans="2:23" x14ac:dyDescent="0.25">
      <c r="B5" s="12">
        <v>1</v>
      </c>
      <c r="C5" s="12" t="s">
        <v>32</v>
      </c>
      <c r="D5" s="25">
        <v>35</v>
      </c>
      <c r="E5" s="25" t="s">
        <v>30</v>
      </c>
      <c r="F5" s="25">
        <v>1043</v>
      </c>
      <c r="G5" s="25">
        <f>10.764*F5</f>
        <v>11226.851999999999</v>
      </c>
      <c r="H5" s="25">
        <v>2005</v>
      </c>
      <c r="I5" s="25">
        <v>2023</v>
      </c>
      <c r="J5" s="25">
        <f>I5-H5</f>
        <v>18</v>
      </c>
      <c r="K5" s="25">
        <v>60</v>
      </c>
      <c r="L5" s="25">
        <v>0.1</v>
      </c>
      <c r="M5" s="25">
        <f>(1-L5)/K5</f>
        <v>1.5000000000000001E-2</v>
      </c>
      <c r="N5" s="25">
        <v>1600</v>
      </c>
      <c r="O5" s="25">
        <f>N5*G5</f>
        <v>17962963.199999999</v>
      </c>
      <c r="P5" s="25">
        <f t="shared" ref="P5" si="0">O5*M5*J5</f>
        <v>4850000.0640000002</v>
      </c>
      <c r="Q5" s="25">
        <f>MAX(O5-P5,0)</f>
        <v>13112963.136</v>
      </c>
      <c r="R5" s="25">
        <v>0</v>
      </c>
      <c r="S5" s="26">
        <f>IF(Q5&gt;L5*O5,Q5*(1-R5),O5*L5)</f>
        <v>13112963.136</v>
      </c>
    </row>
    <row r="6" spans="2:23" ht="27.75" customHeight="1" x14ac:dyDescent="0.25">
      <c r="B6" s="12">
        <f>1+B5</f>
        <v>2</v>
      </c>
      <c r="C6" s="12" t="s">
        <v>33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6"/>
    </row>
    <row r="7" spans="2:23" ht="15.75" customHeight="1" x14ac:dyDescent="0.25">
      <c r="B7" s="12">
        <f t="shared" ref="B7:B8" si="1">1+B6</f>
        <v>3</v>
      </c>
      <c r="C7" s="12" t="s">
        <v>34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6"/>
    </row>
    <row r="8" spans="2:23" ht="30" x14ac:dyDescent="0.25">
      <c r="B8" s="12">
        <f t="shared" si="1"/>
        <v>4</v>
      </c>
      <c r="C8" s="12" t="s">
        <v>35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6"/>
      <c r="W8">
        <f>800*147000</f>
        <v>117600000</v>
      </c>
    </row>
    <row r="9" spans="2:23" ht="30" customHeight="1" x14ac:dyDescent="0.25">
      <c r="B9" s="12">
        <v>5</v>
      </c>
      <c r="C9" s="12" t="s">
        <v>36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6"/>
      <c r="W9" s="14">
        <f>S10</f>
        <v>13112963.136</v>
      </c>
    </row>
    <row r="10" spans="2:23" x14ac:dyDescent="0.25">
      <c r="B10" s="22" t="s">
        <v>12</v>
      </c>
      <c r="C10" s="22"/>
      <c r="D10" s="22"/>
      <c r="E10" s="22"/>
      <c r="F10" s="13">
        <f>SUM(F5:F9)</f>
        <v>1043</v>
      </c>
      <c r="G10" s="13">
        <f>SUM(G5:G9)</f>
        <v>11226.851999999999</v>
      </c>
      <c r="H10" s="22"/>
      <c r="I10" s="22"/>
      <c r="J10" s="22"/>
      <c r="K10" s="22"/>
      <c r="L10" s="22"/>
      <c r="M10" s="22"/>
      <c r="N10" s="22"/>
      <c r="O10" s="15">
        <f>SUM(O5:O9)</f>
        <v>17962963.199999999</v>
      </c>
      <c r="P10" s="15">
        <f>SUM(P5:P9)</f>
        <v>4850000.0640000002</v>
      </c>
      <c r="Q10" s="15">
        <f>SUM(Q5:Q9)</f>
        <v>13112963.136</v>
      </c>
      <c r="R10" s="12">
        <v>0</v>
      </c>
      <c r="S10" s="15">
        <f>SUM(S5:S9)</f>
        <v>13112963.136</v>
      </c>
      <c r="W10">
        <v>400000</v>
      </c>
    </row>
    <row r="11" spans="2:23" x14ac:dyDescent="0.25">
      <c r="B11" s="23" t="s">
        <v>13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2:23" ht="15" customHeight="1" x14ac:dyDescent="0.25">
      <c r="B12" s="24" t="s">
        <v>43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W12">
        <f>SUM(W8:W11)</f>
        <v>131112963.13600001</v>
      </c>
    </row>
    <row r="13" spans="2:23" x14ac:dyDescent="0.25">
      <c r="B13" s="19" t="s">
        <v>37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W13" s="14">
        <f>0.9*W12</f>
        <v>118001666.8224</v>
      </c>
    </row>
    <row r="14" spans="2:23" x14ac:dyDescent="0.25">
      <c r="B14" s="19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1"/>
    </row>
    <row r="15" spans="2:23" x14ac:dyDescent="0.25">
      <c r="B15" s="19" t="s">
        <v>16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1"/>
      <c r="V15" s="9"/>
      <c r="W15" s="9"/>
    </row>
    <row r="16" spans="2:23" x14ac:dyDescent="0.25">
      <c r="B16" s="19" t="s">
        <v>31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/>
      <c r="V16" s="9"/>
      <c r="W16" s="9"/>
    </row>
    <row r="17" spans="2:25" x14ac:dyDescent="0.25">
      <c r="B17" s="19" t="s">
        <v>42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</row>
    <row r="18" spans="2:25" x14ac:dyDescent="0.25">
      <c r="B18" s="10"/>
      <c r="C18" s="10"/>
    </row>
    <row r="19" spans="2:25" x14ac:dyDescent="0.25">
      <c r="Y19">
        <f>14000/10.764</f>
        <v>1300.6317354143441</v>
      </c>
    </row>
    <row r="20" spans="2:25" ht="66" customHeight="1" x14ac:dyDescent="0.25">
      <c r="C20" s="16"/>
      <c r="D20" s="16"/>
      <c r="F20" t="s">
        <v>39</v>
      </c>
      <c r="G20">
        <f>(14000*F10*18*9)/(60*10)</f>
        <v>3942540</v>
      </c>
      <c r="S20">
        <f>G10*1500</f>
        <v>16840278</v>
      </c>
      <c r="T20">
        <f>S20*0.8</f>
        <v>13472222.4</v>
      </c>
    </row>
    <row r="21" spans="2:25" ht="45" x14ac:dyDescent="0.25">
      <c r="C21" s="16"/>
      <c r="D21" s="16"/>
      <c r="F21" s="17" t="s">
        <v>40</v>
      </c>
      <c r="G21">
        <f>F10*14000</f>
        <v>14602000</v>
      </c>
    </row>
    <row r="22" spans="2:25" ht="30" x14ac:dyDescent="0.25">
      <c r="F22" s="17" t="s">
        <v>41</v>
      </c>
      <c r="G22" s="14">
        <f>G21-G20</f>
        <v>10659460</v>
      </c>
    </row>
    <row r="23" spans="2:25" x14ac:dyDescent="0.25">
      <c r="C23" s="16"/>
      <c r="D23" s="16"/>
    </row>
    <row r="24" spans="2:25" x14ac:dyDescent="0.25">
      <c r="C24" s="16"/>
      <c r="D24" s="16"/>
    </row>
    <row r="25" spans="2:25" x14ac:dyDescent="0.25">
      <c r="D25" s="25"/>
      <c r="E25" s="25" t="s">
        <v>30</v>
      </c>
      <c r="F25" s="25">
        <v>120</v>
      </c>
      <c r="G25" s="25">
        <v>120</v>
      </c>
      <c r="H25" s="25">
        <v>2005</v>
      </c>
      <c r="I25" s="25">
        <v>2023</v>
      </c>
      <c r="J25" s="25">
        <f>I25-H25</f>
        <v>18</v>
      </c>
      <c r="K25" s="25">
        <v>60</v>
      </c>
      <c r="L25" s="25">
        <v>0.1</v>
      </c>
      <c r="M25" s="25">
        <f>(1-L25)/K25</f>
        <v>1.5000000000000001E-2</v>
      </c>
      <c r="N25" s="25">
        <v>5000</v>
      </c>
      <c r="O25" s="25">
        <f>N25*G25</f>
        <v>600000</v>
      </c>
      <c r="P25" s="25">
        <f t="shared" ref="P25" si="2">O25*M25*J25</f>
        <v>162000</v>
      </c>
      <c r="Q25" s="25">
        <f t="shared" ref="Q25" si="3">MAX(O25-P25,0)</f>
        <v>438000</v>
      </c>
      <c r="R25" s="25">
        <v>0</v>
      </c>
      <c r="S25" s="26">
        <f>IF(Q25&gt;L25*O25,Q25*(1-R25),O25*L25)</f>
        <v>438000</v>
      </c>
    </row>
    <row r="26" spans="2:25" x14ac:dyDescent="0.25"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6"/>
    </row>
    <row r="27" spans="2:25" x14ac:dyDescent="0.25"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6"/>
    </row>
    <row r="28" spans="2:25" x14ac:dyDescent="0.25"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6"/>
    </row>
    <row r="29" spans="2:25" x14ac:dyDescent="0.25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6"/>
    </row>
  </sheetData>
  <mergeCells count="42">
    <mergeCell ref="S25:S29"/>
    <mergeCell ref="N25:N29"/>
    <mergeCell ref="O25:O29"/>
    <mergeCell ref="P25:P29"/>
    <mergeCell ref="Q25:Q29"/>
    <mergeCell ref="R25:R29"/>
    <mergeCell ref="I25:I29"/>
    <mergeCell ref="J25:J29"/>
    <mergeCell ref="K25:K29"/>
    <mergeCell ref="L25:L29"/>
    <mergeCell ref="M25:M29"/>
    <mergeCell ref="D25:D29"/>
    <mergeCell ref="E25:E29"/>
    <mergeCell ref="F25:F29"/>
    <mergeCell ref="G25:G29"/>
    <mergeCell ref="H25:H29"/>
    <mergeCell ref="S5:S9"/>
    <mergeCell ref="D5:D9"/>
    <mergeCell ref="E5:E9"/>
    <mergeCell ref="B17:S17"/>
    <mergeCell ref="M5:M9"/>
    <mergeCell ref="N5:N9"/>
    <mergeCell ref="O5:O9"/>
    <mergeCell ref="P5:P9"/>
    <mergeCell ref="Q5:Q9"/>
    <mergeCell ref="B13:S13"/>
    <mergeCell ref="B3:S3"/>
    <mergeCell ref="B14:S14"/>
    <mergeCell ref="B15:S15"/>
    <mergeCell ref="B16:S16"/>
    <mergeCell ref="B10:E10"/>
    <mergeCell ref="H10:N10"/>
    <mergeCell ref="B11:S11"/>
    <mergeCell ref="B12:S12"/>
    <mergeCell ref="F5:F9"/>
    <mergeCell ref="G5:G9"/>
    <mergeCell ref="H5:H9"/>
    <mergeCell ref="I5:I9"/>
    <mergeCell ref="J5:J9"/>
    <mergeCell ref="K5:K9"/>
    <mergeCell ref="L5:L9"/>
    <mergeCell ref="R5:R9"/>
  </mergeCells>
  <pageMargins left="0.7" right="0.7" top="0.75" bottom="0.75" header="0.3" footer="0.3"/>
  <pageSetup scale="54" orientation="portrait" r:id="rId1"/>
  <colBreaks count="1" manualBreakCount="1">
    <brk id="22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F15" sqref="F15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">
        <f>C4*C3</f>
        <v>43560000</v>
      </c>
      <c r="E5" s="1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">
        <v>6000000</v>
      </c>
      <c r="K13">
        <f>M161</f>
        <v>0</v>
      </c>
    </row>
    <row r="16" spans="3:14" x14ac:dyDescent="0.25">
      <c r="N16" t="s">
        <v>28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I3" sqref="I3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04.25" x14ac:dyDescent="0.25">
      <c r="A2" s="2" t="s">
        <v>26</v>
      </c>
      <c r="B2" s="2" t="s">
        <v>18</v>
      </c>
      <c r="C2" s="2" t="s">
        <v>2</v>
      </c>
      <c r="D2" s="2" t="s">
        <v>19</v>
      </c>
      <c r="E2" s="2" t="s">
        <v>20</v>
      </c>
      <c r="F2" s="2" t="s">
        <v>5</v>
      </c>
      <c r="G2" s="2" t="s">
        <v>6</v>
      </c>
      <c r="H2" s="2" t="s">
        <v>27</v>
      </c>
      <c r="I2" s="2" t="s">
        <v>8</v>
      </c>
      <c r="J2" s="2" t="s">
        <v>9</v>
      </c>
      <c r="K2" s="2" t="s">
        <v>10</v>
      </c>
      <c r="L2" s="2" t="s">
        <v>21</v>
      </c>
      <c r="M2" s="2" t="s">
        <v>11</v>
      </c>
    </row>
    <row r="3" spans="1:13" x14ac:dyDescent="0.25">
      <c r="A3" s="3">
        <v>120</v>
      </c>
      <c r="B3" s="4">
        <v>2005</v>
      </c>
      <c r="C3" s="4">
        <v>2023</v>
      </c>
      <c r="D3" s="4">
        <f>C3-B3</f>
        <v>18</v>
      </c>
      <c r="E3" s="4">
        <v>60</v>
      </c>
      <c r="F3" s="5">
        <v>0.1</v>
      </c>
      <c r="G3" s="6">
        <f>(1-F3)/E3</f>
        <v>1.5000000000000001E-2</v>
      </c>
      <c r="H3" s="7">
        <v>5000</v>
      </c>
      <c r="I3" s="7">
        <f>H3*A3</f>
        <v>600000</v>
      </c>
      <c r="J3" s="7">
        <f>I3*G3*D3</f>
        <v>162000</v>
      </c>
      <c r="K3" s="7">
        <f>MAX(I3-J3,0)</f>
        <v>438000</v>
      </c>
      <c r="L3" s="8">
        <v>0</v>
      </c>
      <c r="M3" s="7">
        <f>IF(K3&gt;F3*I3,K3*(1-L3),I3*F3)</f>
        <v>438000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working</vt:lpstr>
      <vt:lpstr>Sheet1</vt:lpstr>
      <vt:lpstr>Sheet2</vt:lpstr>
      <vt:lpstr>Sheet3</vt:lpstr>
      <vt:lpstr>working!Print_Area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2023-06-30T11:31:59Z</dcterms:modified>
</cp:coreProperties>
</file>