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2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_FilterDatabase" localSheetId="2" hidden="1">Sheet2!$A$3:$N$95</definedName>
  </definedNames>
  <calcPr calcId="152511"/>
  <pivotCaches>
    <pivotCache cacheId="8" r:id="rId5"/>
  </pivotCaches>
</workbook>
</file>

<file path=xl/calcChain.xml><?xml version="1.0" encoding="utf-8"?>
<calcChain xmlns="http://schemas.openxmlformats.org/spreadsheetml/2006/main">
  <c r="Q2" i="2" l="1"/>
  <c r="P2" i="2"/>
  <c r="G47" i="3"/>
  <c r="G45" i="3"/>
  <c r="G44" i="3"/>
  <c r="J94" i="2" l="1"/>
  <c r="M94" i="2" s="1"/>
  <c r="N94" i="2" s="1"/>
  <c r="J91" i="2"/>
  <c r="M91" i="2" s="1"/>
  <c r="N91" i="2" s="1"/>
  <c r="J92" i="2"/>
  <c r="M92" i="2" s="1"/>
  <c r="N92" i="2" s="1"/>
  <c r="J95" i="2"/>
  <c r="M95" i="2" s="1"/>
  <c r="N95" i="2" s="1"/>
  <c r="J93" i="2"/>
  <c r="M93" i="2" s="1"/>
  <c r="N93" i="2" s="1"/>
  <c r="G2" i="2"/>
  <c r="J90" i="2"/>
  <c r="M90" i="2" s="1"/>
  <c r="N90" i="2" s="1"/>
  <c r="J89" i="2"/>
  <c r="M89" i="2" s="1"/>
  <c r="N89" i="2" s="1"/>
  <c r="D13" i="3" l="1"/>
  <c r="D15" i="3" s="1"/>
  <c r="J5" i="2"/>
  <c r="M5" i="2" s="1"/>
  <c r="N5" i="2" s="1"/>
  <c r="J6" i="2"/>
  <c r="M6" i="2" s="1"/>
  <c r="N6" i="2" s="1"/>
  <c r="J7" i="2"/>
  <c r="M7" i="2" s="1"/>
  <c r="N7" i="2" s="1"/>
  <c r="J8" i="2"/>
  <c r="M8" i="2" s="1"/>
  <c r="N8" i="2" s="1"/>
  <c r="J9" i="2"/>
  <c r="M9" i="2" s="1"/>
  <c r="N9" i="2" s="1"/>
  <c r="J10" i="2"/>
  <c r="M10" i="2" s="1"/>
  <c r="N10" i="2" s="1"/>
  <c r="J11" i="2"/>
  <c r="M11" i="2" s="1"/>
  <c r="N11" i="2" s="1"/>
  <c r="J12" i="2"/>
  <c r="M12" i="2" s="1"/>
  <c r="N12" i="2" s="1"/>
  <c r="J13" i="2"/>
  <c r="M13" i="2" s="1"/>
  <c r="N13" i="2" s="1"/>
  <c r="J14" i="2"/>
  <c r="M14" i="2" s="1"/>
  <c r="N14" i="2" s="1"/>
  <c r="J15" i="2"/>
  <c r="M15" i="2" s="1"/>
  <c r="N15" i="2" s="1"/>
  <c r="J16" i="2"/>
  <c r="M16" i="2" s="1"/>
  <c r="N16" i="2" s="1"/>
  <c r="J17" i="2"/>
  <c r="M17" i="2" s="1"/>
  <c r="N17" i="2" s="1"/>
  <c r="J18" i="2"/>
  <c r="M18" i="2" s="1"/>
  <c r="N18" i="2" s="1"/>
  <c r="J19" i="2"/>
  <c r="M19" i="2" s="1"/>
  <c r="N19" i="2" s="1"/>
  <c r="J20" i="2"/>
  <c r="M20" i="2" s="1"/>
  <c r="N20" i="2" s="1"/>
  <c r="J21" i="2"/>
  <c r="M21" i="2" s="1"/>
  <c r="N21" i="2" s="1"/>
  <c r="J22" i="2"/>
  <c r="M22" i="2" s="1"/>
  <c r="N22" i="2" s="1"/>
  <c r="J23" i="2"/>
  <c r="M23" i="2" s="1"/>
  <c r="N23" i="2" s="1"/>
  <c r="J24" i="2"/>
  <c r="M24" i="2" s="1"/>
  <c r="N24" i="2" s="1"/>
  <c r="J25" i="2"/>
  <c r="M25" i="2" s="1"/>
  <c r="N25" i="2" s="1"/>
  <c r="J26" i="2"/>
  <c r="M26" i="2" s="1"/>
  <c r="N26" i="2" s="1"/>
  <c r="J27" i="2"/>
  <c r="M27" i="2" s="1"/>
  <c r="N27" i="2" s="1"/>
  <c r="J28" i="2"/>
  <c r="M28" i="2" s="1"/>
  <c r="N28" i="2" s="1"/>
  <c r="J29" i="2"/>
  <c r="M29" i="2" s="1"/>
  <c r="N29" i="2" s="1"/>
  <c r="J30" i="2"/>
  <c r="M30" i="2" s="1"/>
  <c r="N30" i="2" s="1"/>
  <c r="J31" i="2"/>
  <c r="M31" i="2" s="1"/>
  <c r="N31" i="2" s="1"/>
  <c r="J32" i="2"/>
  <c r="M32" i="2" s="1"/>
  <c r="N32" i="2" s="1"/>
  <c r="J33" i="2"/>
  <c r="M33" i="2" s="1"/>
  <c r="N33" i="2" s="1"/>
  <c r="J34" i="2"/>
  <c r="M34" i="2" s="1"/>
  <c r="N34" i="2" s="1"/>
  <c r="J35" i="2"/>
  <c r="M35" i="2" s="1"/>
  <c r="N35" i="2" s="1"/>
  <c r="J36" i="2"/>
  <c r="M36" i="2" s="1"/>
  <c r="N36" i="2" s="1"/>
  <c r="J37" i="2"/>
  <c r="M37" i="2" s="1"/>
  <c r="N37" i="2" s="1"/>
  <c r="J38" i="2"/>
  <c r="M38" i="2" s="1"/>
  <c r="N38" i="2" s="1"/>
  <c r="J39" i="2"/>
  <c r="M39" i="2" s="1"/>
  <c r="N39" i="2" s="1"/>
  <c r="J40" i="2"/>
  <c r="M40" i="2" s="1"/>
  <c r="N40" i="2" s="1"/>
  <c r="J41" i="2"/>
  <c r="M41" i="2" s="1"/>
  <c r="N41" i="2" s="1"/>
  <c r="J42" i="2"/>
  <c r="M42" i="2" s="1"/>
  <c r="N42" i="2" s="1"/>
  <c r="J43" i="2"/>
  <c r="M43" i="2" s="1"/>
  <c r="N43" i="2" s="1"/>
  <c r="J44" i="2"/>
  <c r="M44" i="2" s="1"/>
  <c r="N44" i="2" s="1"/>
  <c r="J45" i="2"/>
  <c r="M45" i="2" s="1"/>
  <c r="N45" i="2" s="1"/>
  <c r="J46" i="2"/>
  <c r="M46" i="2" s="1"/>
  <c r="N46" i="2" s="1"/>
  <c r="J47" i="2"/>
  <c r="M47" i="2" s="1"/>
  <c r="N47" i="2" s="1"/>
  <c r="J48" i="2"/>
  <c r="M48" i="2" s="1"/>
  <c r="N48" i="2" s="1"/>
  <c r="J49" i="2"/>
  <c r="M49" i="2" s="1"/>
  <c r="N49" i="2" s="1"/>
  <c r="J50" i="2"/>
  <c r="M50" i="2" s="1"/>
  <c r="N50" i="2" s="1"/>
  <c r="J51" i="2"/>
  <c r="M51" i="2" s="1"/>
  <c r="N51" i="2" s="1"/>
  <c r="J52" i="2"/>
  <c r="M52" i="2" s="1"/>
  <c r="N52" i="2" s="1"/>
  <c r="J53" i="2"/>
  <c r="M53" i="2" s="1"/>
  <c r="N53" i="2" s="1"/>
  <c r="J54" i="2"/>
  <c r="M54" i="2" s="1"/>
  <c r="N54" i="2" s="1"/>
  <c r="J55" i="2"/>
  <c r="M55" i="2" s="1"/>
  <c r="N55" i="2" s="1"/>
  <c r="J56" i="2"/>
  <c r="M56" i="2" s="1"/>
  <c r="N56" i="2" s="1"/>
  <c r="J57" i="2"/>
  <c r="M57" i="2" s="1"/>
  <c r="N57" i="2" s="1"/>
  <c r="J58" i="2"/>
  <c r="M58" i="2" s="1"/>
  <c r="N58" i="2" s="1"/>
  <c r="J59" i="2"/>
  <c r="M59" i="2" s="1"/>
  <c r="N59" i="2" s="1"/>
  <c r="J60" i="2"/>
  <c r="M60" i="2" s="1"/>
  <c r="N60" i="2" s="1"/>
  <c r="J61" i="2"/>
  <c r="M61" i="2" s="1"/>
  <c r="N61" i="2" s="1"/>
  <c r="J62" i="2"/>
  <c r="M62" i="2" s="1"/>
  <c r="N62" i="2" s="1"/>
  <c r="J63" i="2"/>
  <c r="M63" i="2" s="1"/>
  <c r="N63" i="2" s="1"/>
  <c r="J64" i="2"/>
  <c r="M64" i="2" s="1"/>
  <c r="N64" i="2" s="1"/>
  <c r="J65" i="2"/>
  <c r="M65" i="2" s="1"/>
  <c r="N65" i="2" s="1"/>
  <c r="J66" i="2"/>
  <c r="M66" i="2" s="1"/>
  <c r="N66" i="2" s="1"/>
  <c r="J67" i="2"/>
  <c r="M67" i="2" s="1"/>
  <c r="N67" i="2" s="1"/>
  <c r="J68" i="2"/>
  <c r="M68" i="2" s="1"/>
  <c r="N68" i="2" s="1"/>
  <c r="J69" i="2"/>
  <c r="M69" i="2" s="1"/>
  <c r="N69" i="2" s="1"/>
  <c r="J70" i="2"/>
  <c r="M70" i="2" s="1"/>
  <c r="N70" i="2" s="1"/>
  <c r="J71" i="2"/>
  <c r="M71" i="2" s="1"/>
  <c r="N71" i="2" s="1"/>
  <c r="J72" i="2"/>
  <c r="M72" i="2" s="1"/>
  <c r="N72" i="2" s="1"/>
  <c r="J73" i="2"/>
  <c r="M73" i="2" s="1"/>
  <c r="N73" i="2" s="1"/>
  <c r="J74" i="2"/>
  <c r="M74" i="2" s="1"/>
  <c r="N74" i="2" s="1"/>
  <c r="J75" i="2"/>
  <c r="M75" i="2" s="1"/>
  <c r="N75" i="2" s="1"/>
  <c r="J76" i="2"/>
  <c r="M76" i="2" s="1"/>
  <c r="N76" i="2" s="1"/>
  <c r="J77" i="2"/>
  <c r="M77" i="2" s="1"/>
  <c r="N77" i="2" s="1"/>
  <c r="J78" i="2"/>
  <c r="M78" i="2" s="1"/>
  <c r="N78" i="2" s="1"/>
  <c r="J79" i="2"/>
  <c r="M79" i="2" s="1"/>
  <c r="N79" i="2" s="1"/>
  <c r="J80" i="2"/>
  <c r="M80" i="2" s="1"/>
  <c r="N80" i="2" s="1"/>
  <c r="J81" i="2"/>
  <c r="M81" i="2" s="1"/>
  <c r="N81" i="2" s="1"/>
  <c r="J82" i="2"/>
  <c r="M82" i="2" s="1"/>
  <c r="N82" i="2" s="1"/>
  <c r="J83" i="2"/>
  <c r="M83" i="2" s="1"/>
  <c r="N83" i="2" s="1"/>
  <c r="J84" i="2"/>
  <c r="M84" i="2" s="1"/>
  <c r="N84" i="2" s="1"/>
  <c r="J85" i="2"/>
  <c r="M85" i="2" s="1"/>
  <c r="N85" i="2" s="1"/>
  <c r="J86" i="2"/>
  <c r="M86" i="2" s="1"/>
  <c r="N86" i="2" s="1"/>
  <c r="J87" i="2"/>
  <c r="M87" i="2" s="1"/>
  <c r="N87" i="2" s="1"/>
  <c r="J88" i="2"/>
  <c r="M88" i="2" s="1"/>
  <c r="N88" i="2" s="1"/>
  <c r="J4" i="2"/>
  <c r="M4" i="2" s="1"/>
  <c r="M2" i="2" l="1"/>
  <c r="N4" i="2"/>
  <c r="N2" i="2" s="1"/>
  <c r="F16" i="1" l="1"/>
  <c r="F17" i="1" s="1"/>
  <c r="E16" i="1"/>
  <c r="E17" i="1" s="1"/>
  <c r="F12" i="1"/>
  <c r="E12" i="1"/>
  <c r="F15" i="1"/>
  <c r="E15" i="1"/>
  <c r="F14" i="1"/>
  <c r="E14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D17" i="1"/>
  <c r="C17" i="1"/>
  <c r="D16" i="1"/>
  <c r="C16" i="1"/>
  <c r="D12" i="1"/>
  <c r="C12" i="1"/>
</calcChain>
</file>

<file path=xl/sharedStrings.xml><?xml version="1.0" encoding="utf-8"?>
<sst xmlns="http://schemas.openxmlformats.org/spreadsheetml/2006/main" count="459" uniqueCount="293">
  <si>
    <t xml:space="preserve">Land </t>
  </si>
  <si>
    <t>Building</t>
  </si>
  <si>
    <t>P&amp;M</t>
  </si>
  <si>
    <t>Office Equipment</t>
  </si>
  <si>
    <t>F&amp;F</t>
  </si>
  <si>
    <t>Computers</t>
  </si>
  <si>
    <t>Electrical Installation</t>
  </si>
  <si>
    <t>Vehicles</t>
  </si>
  <si>
    <t>GB</t>
  </si>
  <si>
    <t>NB</t>
  </si>
  <si>
    <t>Technical Knowhow</t>
  </si>
  <si>
    <t>Product Development Expenditure</t>
  </si>
  <si>
    <t>In '00</t>
  </si>
  <si>
    <t>In Rs.</t>
  </si>
  <si>
    <t>Name of machine</t>
  </si>
  <si>
    <t>Number Of Machine</t>
  </si>
  <si>
    <t>Coating pan</t>
  </si>
  <si>
    <t>M/PR/E001</t>
  </si>
  <si>
    <t>48 inch</t>
  </si>
  <si>
    <t>Fluid Bed Coater</t>
  </si>
  <si>
    <t>M/PR/E002</t>
  </si>
  <si>
    <t>45 kg</t>
  </si>
  <si>
    <t>M/PR/E003</t>
  </si>
  <si>
    <t>60 kg</t>
  </si>
  <si>
    <t>M/PR/E004</t>
  </si>
  <si>
    <t>90 kg</t>
  </si>
  <si>
    <t>M/PR/E005</t>
  </si>
  <si>
    <t>14 inch</t>
  </si>
  <si>
    <t>M/PR/E006</t>
  </si>
  <si>
    <t>36 inch</t>
  </si>
  <si>
    <t>M/PR/E007</t>
  </si>
  <si>
    <t>M/PR/E008</t>
  </si>
  <si>
    <t>Single rotary Tableting machine  " D" Tooling GMP Model" DPMD3-16"</t>
  </si>
  <si>
    <t>M/PR/E009</t>
  </si>
  <si>
    <t>16 station</t>
  </si>
  <si>
    <t>Double Rotary Tableting machine  "D" tooling  GMP Model " DPMD3B-27"</t>
  </si>
  <si>
    <t>M/PR/E010</t>
  </si>
  <si>
    <t>27 station</t>
  </si>
  <si>
    <t>Mix-well hot air  48 Tray dryer GMP model</t>
  </si>
  <si>
    <t>M/PR/E011</t>
  </si>
  <si>
    <t>M/PR/E012</t>
  </si>
  <si>
    <t>Mix-well hot air  24 Tray dryer GMP model</t>
  </si>
  <si>
    <t>M/PR/E013</t>
  </si>
  <si>
    <t>M/PR/E014</t>
  </si>
  <si>
    <t>Mix-well Double cone blender Capacity 300 ltrs. O.F.C. GMP</t>
  </si>
  <si>
    <t>M/PR/E015</t>
  </si>
  <si>
    <t>300  Ltrs</t>
  </si>
  <si>
    <t>Mix-well Double cone blender Capacity 500 ltrs. O.F.C. GMP</t>
  </si>
  <si>
    <t>M/PR/E016</t>
  </si>
  <si>
    <t>500  Ltrs</t>
  </si>
  <si>
    <t>Mix-Well Shifter Machine Size 30" Dia GMP model</t>
  </si>
  <si>
    <t>M/PR/E017</t>
  </si>
  <si>
    <t>30 inch</t>
  </si>
  <si>
    <t>M/PR/E018</t>
  </si>
  <si>
    <t>M/PR/E019</t>
  </si>
  <si>
    <t>30 Inch</t>
  </si>
  <si>
    <t>PRISM TM Fluid Bed Dryer Model Batch Size 60 kg</t>
  </si>
  <si>
    <t>M/PR/E020</t>
  </si>
  <si>
    <t>120 Ltrs</t>
  </si>
  <si>
    <t xml:space="preserve">PRISM TM RMG 150 liters/60 Kg </t>
  </si>
  <si>
    <t>M/PR/E021</t>
  </si>
  <si>
    <t>150 ltrs</t>
  </si>
  <si>
    <t>PRISM TM COLLOID MILL  GMP MODEL</t>
  </si>
  <si>
    <t>M/PR/E022</t>
  </si>
  <si>
    <t>PRISM TM MULTI MILL  GMP MODEL</t>
  </si>
  <si>
    <t>M/PR/E023</t>
  </si>
  <si>
    <t>PRISM TM VIBROSIFTER 30" GMP MODEL</t>
  </si>
  <si>
    <t>M/PR/E024</t>
  </si>
  <si>
    <t>Pam Pac machine BP-102</t>
  </si>
  <si>
    <t>M/PR/E025</t>
  </si>
  <si>
    <t>Pam SA 9 machine with deduster</t>
  </si>
  <si>
    <t>M/PR/E026</t>
  </si>
  <si>
    <t>Polishing machine</t>
  </si>
  <si>
    <t>M/PR/E027</t>
  </si>
  <si>
    <t xml:space="preserve">Extruder </t>
  </si>
  <si>
    <t>M/PR/E028</t>
  </si>
  <si>
    <t>Spherunizer</t>
  </si>
  <si>
    <t>M/PR/E029</t>
  </si>
  <si>
    <t>Stirrer</t>
  </si>
  <si>
    <t>M/PR/E030</t>
  </si>
  <si>
    <t>M/PR/E031</t>
  </si>
  <si>
    <t>PORTABLE Vaccum Cleaner</t>
  </si>
  <si>
    <t>M/PR/E032</t>
  </si>
  <si>
    <t>PORTABLE DEHUMIDIFIER</t>
  </si>
  <si>
    <t>M/PR/E033</t>
  </si>
  <si>
    <t>M/PR/E034</t>
  </si>
  <si>
    <t>Coating Pan</t>
  </si>
  <si>
    <t>M/PR/E035</t>
  </si>
  <si>
    <t xml:space="preserve">Pulverizer </t>
  </si>
  <si>
    <t>M/PR/E036</t>
  </si>
  <si>
    <t xml:space="preserve"> </t>
  </si>
  <si>
    <t>M/PR/E037</t>
  </si>
  <si>
    <t>250 kg</t>
  </si>
  <si>
    <t>Batch Number printing Machine</t>
  </si>
  <si>
    <t>M/PR/E062</t>
  </si>
  <si>
    <t>Alu-Alu- Packing Machine</t>
  </si>
  <si>
    <t>M/PR/E063</t>
  </si>
  <si>
    <t>Fluid Bed Coater  (300 Kg)</t>
  </si>
  <si>
    <t>M/PR/E065</t>
  </si>
  <si>
    <t xml:space="preserve">Hot Air Tray dryer </t>
  </si>
  <si>
    <t>M/PR/E073</t>
  </si>
  <si>
    <t>48 tray</t>
  </si>
  <si>
    <t>Shifter  Machine</t>
  </si>
  <si>
    <t>M/PR/E074</t>
  </si>
  <si>
    <t>Electronic Balance</t>
  </si>
  <si>
    <t>Polarimeter</t>
  </si>
  <si>
    <t>Hot air Oven</t>
  </si>
  <si>
    <t>Disintegration Test Apparatus</t>
  </si>
  <si>
    <t>Magnetic Stirer with Hot Plate</t>
  </si>
  <si>
    <t>Muffle Furnance</t>
  </si>
  <si>
    <t xml:space="preserve">Water Bath </t>
  </si>
  <si>
    <t>Melting Point Apparatus</t>
  </si>
  <si>
    <t>Tap Density Apparatus</t>
  </si>
  <si>
    <t>Laminar Air Flow</t>
  </si>
  <si>
    <t>Vertical Autoclave</t>
  </si>
  <si>
    <t>Bacteriological Incubator</t>
  </si>
  <si>
    <t>BOD Incubator</t>
  </si>
  <si>
    <t>Colony Counter</t>
  </si>
  <si>
    <t>Microscope</t>
  </si>
  <si>
    <t>Leak Test Apparatus</t>
  </si>
  <si>
    <t>Vaccum Oven</t>
  </si>
  <si>
    <t>Friability Test Apparatus</t>
  </si>
  <si>
    <t>Micro pipette 100-1000µl</t>
  </si>
  <si>
    <t>Micro pipette 10-100µl</t>
  </si>
  <si>
    <t>Balance</t>
  </si>
  <si>
    <t>Hardness Tester</t>
  </si>
  <si>
    <t>Friability test Apparatus</t>
  </si>
  <si>
    <t>Stability Chamber</t>
  </si>
  <si>
    <t>Refrigerator</t>
  </si>
  <si>
    <t>Karl fischerTitrator</t>
  </si>
  <si>
    <t>High Performance Liquid Chromatography</t>
  </si>
  <si>
    <t>Dissolution Test Apparatus</t>
  </si>
  <si>
    <t xml:space="preserve">Humidity meter </t>
  </si>
  <si>
    <t xml:space="preserve">Sonicator </t>
  </si>
  <si>
    <t xml:space="preserve">TACHOMETER </t>
  </si>
  <si>
    <t xml:space="preserve">Oven </t>
  </si>
  <si>
    <t>pH meter</t>
  </si>
  <si>
    <t>Dissolution Apparatus</t>
  </si>
  <si>
    <t>Conductivity Meter</t>
  </si>
  <si>
    <t>MB/QC/130</t>
  </si>
  <si>
    <t>MB/QC/131</t>
  </si>
  <si>
    <t>MB/QC/138</t>
  </si>
  <si>
    <t>MB/QC/142</t>
  </si>
  <si>
    <t>MB/QC/153</t>
  </si>
  <si>
    <t>MB/QC/159</t>
  </si>
  <si>
    <t>MB/QC/160</t>
  </si>
  <si>
    <t>MB/QC/004</t>
  </si>
  <si>
    <t>MB/QC/007</t>
  </si>
  <si>
    <t>MB/QC/008</t>
  </si>
  <si>
    <t>MB/QC/009</t>
  </si>
  <si>
    <t>MB/QC/010</t>
  </si>
  <si>
    <t>MB/QC/011</t>
  </si>
  <si>
    <t>MB/QC/012</t>
  </si>
  <si>
    <t>MB/QC/013</t>
  </si>
  <si>
    <t>MB/QC/014</t>
  </si>
  <si>
    <t>MB/QC/016</t>
  </si>
  <si>
    <t>MB/QC/017</t>
  </si>
  <si>
    <t>MB/QC/018</t>
  </si>
  <si>
    <t>MB/QC/019</t>
  </si>
  <si>
    <t>MB/QC/020</t>
  </si>
  <si>
    <t>MB/QC/021</t>
  </si>
  <si>
    <t>MB/QC/022</t>
  </si>
  <si>
    <t>MB/QC/023</t>
  </si>
  <si>
    <t>MB/QC/024</t>
  </si>
  <si>
    <t>MB/QC/025</t>
  </si>
  <si>
    <t>MB/QC/026</t>
  </si>
  <si>
    <t>MB/QC/027</t>
  </si>
  <si>
    <t>MB/QC/030</t>
  </si>
  <si>
    <t>MB/QC/031</t>
  </si>
  <si>
    <t>MB/QC/032</t>
  </si>
  <si>
    <t>MB/QC/035</t>
  </si>
  <si>
    <t>MB/QC/037</t>
  </si>
  <si>
    <t>MB/QC/038</t>
  </si>
  <si>
    <t>MB/QC/039</t>
  </si>
  <si>
    <t>MB/QC/040</t>
  </si>
  <si>
    <t>MB/QC/046</t>
  </si>
  <si>
    <t>MB/QC/048</t>
  </si>
  <si>
    <t>MB/QC/052</t>
  </si>
  <si>
    <t>MB/QC/053</t>
  </si>
  <si>
    <t>MB/QC/058</t>
  </si>
  <si>
    <t>MB/QC/059</t>
  </si>
  <si>
    <t>MB/QC/123</t>
  </si>
  <si>
    <t xml:space="preserve">Shimadzu Balance Model No. BL 220H Sr. No. D432913333 </t>
  </si>
  <si>
    <t>Spectrophotometer (UV / VISIBLE)</t>
  </si>
  <si>
    <t>Chemical testing Lab</t>
  </si>
  <si>
    <t xml:space="preserve">Hot zone area </t>
  </si>
  <si>
    <t>IPQC</t>
  </si>
  <si>
    <t xml:space="preserve">Out of Service </t>
  </si>
  <si>
    <t>Micro lab</t>
  </si>
  <si>
    <t xml:space="preserve">Micro lab </t>
  </si>
  <si>
    <t xml:space="preserve">Hot Zone area </t>
  </si>
  <si>
    <t xml:space="preserve">IPQC </t>
  </si>
  <si>
    <t xml:space="preserve">Micro </t>
  </si>
  <si>
    <t xml:space="preserve">MICRO </t>
  </si>
  <si>
    <t>Micro Lab</t>
  </si>
  <si>
    <t>Hot zone QC</t>
  </si>
  <si>
    <t xml:space="preserve">Chemical testing lab </t>
  </si>
  <si>
    <t>Instrumentation room</t>
  </si>
  <si>
    <t xml:space="preserve">Micro Lab </t>
  </si>
  <si>
    <t>QC</t>
  </si>
  <si>
    <t>Chemical testing lab</t>
  </si>
  <si>
    <t>Location</t>
  </si>
  <si>
    <t>Manufacturing</t>
  </si>
  <si>
    <t>Quality</t>
  </si>
  <si>
    <t>Type</t>
  </si>
  <si>
    <t>S. No.</t>
  </si>
  <si>
    <r>
      <t>Instrumentation area 1</t>
    </r>
    <r>
      <rPr>
        <vertAlign val="superscript"/>
        <sz val="11"/>
        <color theme="1"/>
        <rFont val="Calibri"/>
        <family val="2"/>
        <scheme val="minor"/>
      </rPr>
      <t>st</t>
    </r>
  </si>
  <si>
    <r>
      <t>Instrumentation area 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</t>
    </r>
  </si>
  <si>
    <r>
      <t>Instrumentation area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</si>
  <si>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Instrumentation area 2</t>
    </r>
    <r>
      <rPr>
        <vertAlign val="superscript"/>
        <sz val="11"/>
        <color theme="1"/>
        <rFont val="Calibri"/>
        <family val="2"/>
        <scheme val="minor"/>
      </rPr>
      <t>nd</t>
    </r>
  </si>
  <si>
    <t>Capacity</t>
  </si>
  <si>
    <t>https://www.tradeindia.com/products/tablet-coating-pan-c6956172.html</t>
  </si>
  <si>
    <t>https://www.tradeindia.com/products/double-rotary-tablet-making-machine-c7669855.html</t>
  </si>
  <si>
    <t>https://www.industrybuying.com/laboratory-dryer-ymrr-LAB.LAB.48628545/?srsltid=ASuE1wSrpdNfVouI5tq3voiF3lSGncwNNSV_F4aqjG83CsDfkwOpLXFkS9c</t>
  </si>
  <si>
    <t>https://www.aajjo.com/dryers-evaporators/dryers-machine-24-trays-45-50-kgbatch-in-pune-agro-ripe-dry-box/product#MoreDetails</t>
  </si>
  <si>
    <t>https://www.tradeindia.com/products/colloid-mill-c930628.html</t>
  </si>
  <si>
    <t>https://www.tradeindia.com/products/2500-w-multi-mill-machine-c7882575.html</t>
  </si>
  <si>
    <t>https://www.tradeindia.com/products/vibro-sifter-gmp-model-3967085.html</t>
  </si>
  <si>
    <t>https://www.tradeindia.com/products/2300d-alu-alu-blister-packing-machine-c6268784.html</t>
  </si>
  <si>
    <t>https://www.tradeindia.com/products/semi-automatic-stainless-steel-computerized-capsule-filling-machines-8020317.html</t>
  </si>
  <si>
    <t>https://www.tradeindia.com/products/industrial-capsule-polishing-machine-c6261196.html</t>
  </si>
  <si>
    <t>https://www.aajjo.com/hospital-equipment-product/manual-capsule-filling-machines/product</t>
  </si>
  <si>
    <t>https://www.tradeindia.com/products/spheronizer-machine-c7667275.html</t>
  </si>
  <si>
    <t>https://www.tradeindia.com/products/industrial-stirrer-machine-c7346129.html</t>
  </si>
  <si>
    <t>https://www.industrybuying.com/vacuum-cleaners-powerwash-CLE.VAC.42179163/?utm_source=Google&amp;utm_medium=PLA&amp;utm_campaign=PLAPMAX_Category_Group_1_Location_NCR&amp;gclid=Cj0KCQjw8NilBhDOARIsAHzpbLD2O5IiisrkZHuBMpm5IK_0aZd4y2E8ou213XxVm_a5ODO5NVTbE68aAnBGEALw_wcB</t>
  </si>
  <si>
    <t>https://www.tradeindia.com/products/portable-dehumidifier-c4206995.html</t>
  </si>
  <si>
    <t>https://www.google.com/url?url=http://laxmiflourmill.com/product/5-hp-double-chamber-pulverizer-stainless-steel-atta-chakki-5-hp-pulverizer-machine-price-2in1-pulverizer-machine/%3Fsrsltid%3DASuE1wSsH60iAL5aI7DSCpjm42m81_2f1mMFugDWLXNxKaxLj4uq7JwE7vM&amp;rct=j&amp;q=&amp;esrc=s&amp;sa=U&amp;ved=0ahUKEwiZy5-g8ZeAAxUuaPUHHev2BP0Q2SkImAs&amp;usg=AOvVaw2h6JWPL43HF-YUbfwVoCQs</t>
  </si>
  <si>
    <t>https://www.dhgate.com/product/printers-automatic-industrial-cij-inkjet/870114077.html?f=bm%7CGMC%7C%7Bifdyn:dyn%7D%7Bifpla:pla%7D%7Bifdbm:DBM%7D%7C%7Bcampaignid%7D%7C%7Badgroupid%7D%7C870114077%7C%7Btargetid%7D%7C104010001%7CUS%7Ctpxt%7C%7Bdevice%7D%7C2%7C&amp;utm_source=%7Bifdyn:dyn%7D%7Bifpla:pla%7D%7Bifdbm:DBM%7D&amp;utm_medium=GMC&amp;utm_campaign=tpxt&amp;utm_term=870114077</t>
  </si>
  <si>
    <t>https://www.tradeindia.com/products/alu-blister-packing-machine-c6522817.html</t>
  </si>
  <si>
    <t>https://www.aajjo.com/pharmaceutical-machinery-equipment/industrial-vibro-sifter-2/product</t>
  </si>
  <si>
    <t>https://www.tradeindia.com/products/130mm-electronic-laboratory-balance-c7320776.html</t>
  </si>
  <si>
    <t>https://www.tradeindia.com/products/polarimeter-c3703809.html</t>
  </si>
  <si>
    <t>https://www.tradeindia.com/products/mild-steel-laboratory-hot-air-oven-c7766526.html</t>
  </si>
  <si>
    <t>https://www.tradeindia.com/products/tablet-disintegration-test-apparatus-c6969090.html</t>
  </si>
  <si>
    <t>https://www.laboratorydeal.com/products/laboratory-magnetic-stirrer-with-hot-plate-5-liter?variant=1506468036635&amp;currency=INR&amp;utm_source=google&amp;utm_medium=cpc&amp;utm_campaign=google+shopping&amp;srsltid=ASuE1wTSexWFJo6cTKP4hUNk4P9eCFOynyeUP210eXFgZi2IJCIfG6Ek62Y</t>
  </si>
  <si>
    <t>https://www.industrybuying.com/furnace-royal-scientific-LA.LA.CO.FU.1424554/?srsltid=ASuE1wSg1-hL0jwvLyrchwCqamTf_Gx4nG6R3txzwYTnkdpLxmf3Z8-tlL4</t>
  </si>
  <si>
    <t>https://www.tradeindia.com/products/water-bath-rectangular-c6433938.html</t>
  </si>
  <si>
    <t>https://www.industrybuying.com/melting-point-apparatus-electronics-india-LA.ME.320807/?srsltid=ASuE1wTovHskaW4ipdIgVfuJtc2CclpzN2OCRIbp-ixkiZeiWNqklJf9aQQ</t>
  </si>
  <si>
    <t>https://www.dhgate.com/product/tap-density-meter-tap-density-tester-tap/880807528.html?f=bm%7CGMC%7C%7Bifdyn:dyn%7D%7Bifpla:pla%7D%7Bifdbm:DBM%7D%7C%7Bcampaignid%7D%7C%7Badgroupid%7D%7C880807528%7C%7Btargetid%7D%7C011017011%7CUS%7Cn8fd%7C%7Bdevice%7D%7C2%7C&amp;utm_source=%7Bifdyn:dyn%7D%7Bifpla:pla%7D%7Bifdbm:DBM%7D&amp;utm_medium=GMC&amp;utm_campaign=n8fd&amp;utm_term=880807528</t>
  </si>
  <si>
    <t>https://www.aajjo.com/laboratory-equipments/laminar-air-flow-system-in-ahmedabad-chemietron-clean-tech-private-limited/product</t>
  </si>
  <si>
    <t>https://www.laboratorydeal.com/products/laboratory-vertical-autoclave-98-liters?variant=19436538724450&amp;currency=INR&amp;utm_source=google&amp;utm_medium=cpc&amp;utm_campaign=google+shopping&amp;srsltid=ASuE1wQBaXche_gNK3323FB9Dl_WocIE0qrKwsMn_scLVlsP0mStbyKLHGw</t>
  </si>
  <si>
    <t>https://www.tradeindia.com/products/laboratory-bacteriological-incubator-c7874880.html</t>
  </si>
  <si>
    <t>https://www.laboratorydeal.com/products/bod-incubator-120-litter-lcd-display?variant=1506383233051&amp;currency=INR&amp;utm_source=google&amp;utm_medium=cpc&amp;utm_campaign=google+shopping&amp;srsltid=ASuE1wQh0-ZomnR2SlYKONZNVaY1Zhk0Zje9q1nlQBwKU8qGy7tRIT4E_Ys</t>
  </si>
  <si>
    <t>https://www.tradeindia.com/products/colony-counter-c6582386.html</t>
  </si>
  <si>
    <t>https://www.google.com/url?url=https://www.babaocamachine.com/product/mechanic-d75t-trinocular-3d-microscope-with-big-base-te-507-lens-light/&amp;rct=j&amp;q=&amp;esrc=s&amp;sa=U&amp;ved=0ahUKEwiy5dTA9peAAxUf9DgGHRtaCaIQ2SkI2gg&amp;usg=AOvVaw1jdSNDrt5mU7xcqN_da6e4</t>
  </si>
  <si>
    <t>https://www.google.com/url?url=https://www.industrybuying.com/leak-test-apparatus-electronics-india-LA.LE.320587/%3Fsrsltid%3DASuE1wTQaRTFseK6cxJQuw8tczDbwnmbd_ptuDZyZbFreSRPjHxRKhox5Ik&amp;rct=j&amp;q=&amp;esrc=s&amp;sa=U&amp;ved=0ahUKEwjKmKrR9peAAxXa_WEKHRCzAnsQ2SkIggg&amp;usg=AOvVaw0_WIMyArP8leCxbdobyR5T</t>
  </si>
  <si>
    <t>https://www.amazon.in/AKIVIN-Vacuum-Oven-300x300mm-22ltrs/dp/B0BYSKPLXY?source=ps-sl-shoppingads-lpcontext&amp;ref_=fplfs&amp;psc=1&amp;smid=A10Q1QM5OPX5HZ</t>
  </si>
  <si>
    <t>https://www.industrybuying.com/friability-test-apparatus-htlp-LAB.FRI.48022965/?srsltid=ASuE1wSXZ6U9LYa9VgNhwczDpUqOlW--gepD-A4w8wYJyRNkXjtUc8wTRjA</t>
  </si>
  <si>
    <t>https://www.google.com/shopping/product/8606568317957485222?rlz=1C1RLNS_enIN1055IN1055&amp;q=Micropipette+100-1000%C2%B5l&amp;spell=1&amp;biw=1600&amp;bih=757&amp;dpr=1&amp;prds=eto:17683447525978823286_0,pid:9521516893187492600&amp;sa=X&amp;ved=0ahUKEwjKpoaB95eAAxW_ZvUHHYMBCnsQ8wIIngg</t>
  </si>
  <si>
    <t>https://www.tradeindia.com/products/digital-motorized-rockwell-hardness-tester-c6689249.html</t>
  </si>
  <si>
    <t>https://www.tradeindia.com/products/stability-chamber-c7858950.html</t>
  </si>
  <si>
    <t>https://www.tradeindia.com/products/digital-automatic-karl-fischer-titrator-c6969156.html</t>
  </si>
  <si>
    <t>https://www.tradeindia.com/products/high-performance-liquid-chromatography-hplc-systems-c7747108.html</t>
  </si>
  <si>
    <t>https://www.tradeindia.com/products/dissolution-rate-test-apparatus-c2302036.html</t>
  </si>
  <si>
    <t>https://www.dentalkart.com/unident-dental-rectangular-muffle-furnace.html</t>
  </si>
  <si>
    <t>https://www.google.com/shopping/product/6041495027134795733?rlz=1C1RLNS_enIN1055IN1055&amp;q=Humidity+meter&amp;biw=1600&amp;bih=757&amp;dpr=1&amp;prds=eto:16733807500991106782_0,pid:6118434176110631795&amp;sa=X&amp;ved=0ahUKEwiy9-Gb_JeAAxVBGIgKHVfsAbIQ8wIIqAs</t>
  </si>
  <si>
    <t>https://hoverlabsonline.com/products/probe-sonicator-touch-screen?variant=30769473388643&amp;currency=INR&amp;utm_medium=product_sync&amp;utm_source=google&amp;utm_content=sag_organic&amp;utm_campaign=sag_organic</t>
  </si>
  <si>
    <t>https://vegabazaar.com/product/Amprobe-Tacho-Meter--Tach-10/?srsltid=ASuE1wQdxHft-Mdr7YsaEMh8ztC30pkdIGEY4UmavHA_GWSyeva3mQY9QjE</t>
  </si>
  <si>
    <t>https://www.tradeindia.com/products/tray-drier-industrial-oven-c1446420.html</t>
  </si>
  <si>
    <t>https://www.laboratorydeal.com/products/best-benchtop-conductivity-meter-tds-meter?variant=31234486337634&amp;currency=INR&amp;utm_source=google&amp;utm_medium=cpc&amp;utm_campaign=google+shopping&amp;srsltid=ASuE1wSdANOY2pDASrhe6M8mJ_qUDEbMvLU_P3hgcUVK_nW0MOBjzJ4VE2A</t>
  </si>
  <si>
    <t>https://www.tradeindia.com/products/at-r-series-shimadzu-analytical-balance-c7507275.html</t>
  </si>
  <si>
    <t>https://www.tradeindia.com/products/fluid-bed-processor-c7724411.html</t>
  </si>
  <si>
    <t>https://www.tradeindia.com/products/50w-semi-automatic-double-cone-blender-c7882584.html</t>
  </si>
  <si>
    <t>https://www.tradeindia.com/products/315-volt-three-phase-stainless-steel-rapid-mixer-granulator-for-pharmaceutical-8310236.html</t>
  </si>
  <si>
    <t>https://www.tradeindia.com/products/stainless-steel-fluid-bed-dryer-c7151890.html</t>
  </si>
  <si>
    <t>https://www.tradeindia.com/products/coating-pan-auto-coater-c2217614.html</t>
  </si>
  <si>
    <t>https://www.laboratorydeal.com/products/uv-visible-spectrophotometer?variant=20456421589090&amp;currency=INR&amp;utm_source=google&amp;utm_medium=cpc&amp;utm_campaign=google+shopping&amp;srsltid=ASuE1wTfGAdEGpalDmLWdG5mRaBz7Bly9Av_MRCQTGZH0yUnTWRO07Q691U</t>
  </si>
  <si>
    <t>125 KVA Kirloskar DG Set</t>
  </si>
  <si>
    <t>250 KVA Kirloskar DG Set</t>
  </si>
  <si>
    <t>2KL/Day ETP</t>
  </si>
  <si>
    <t>7.2 Kg/cm2 Chicago Compressors</t>
  </si>
  <si>
    <t>Trasformer</t>
  </si>
  <si>
    <t>RO and DM Plant 500 Liter/Hr</t>
  </si>
  <si>
    <t>50 HP Chicago Compressor, 10Kg/cm2</t>
  </si>
  <si>
    <t>https://www.tradeindia.com/products/best-power-to-weight-ratio-125-kva-kirloskar-dg-set-sanjana-7649825.html</t>
  </si>
  <si>
    <t>https://www.tradeindia.com/products/kirloskar-250-kva-silent-diesel-generator-c7951126.html</t>
  </si>
  <si>
    <t>https://www.tradeindia.com/products/250-kva-transformer-c4718506.html</t>
  </si>
  <si>
    <t>https://www.google.com/shopping/product/7426595084911075565?hl=en&amp;q=7.2+Kg/cm2+Chicago+Compressors&amp;biw=1600&amp;bih=757&amp;dpr=1&amp;prds=eto:10397828835435879785_0,pid:1749315656963296051&amp;sa=X&amp;ved=0ahUKEwjPydfSqZiAAxUmavUHHVpgAUIQ8wII9gQ</t>
  </si>
  <si>
    <t>https://www.industrybuying.com/screw-air-compressor-chicago-pneumatic-PNE.AIR.77614383/?srsltid=ASuE1wSutyZ7Uu4nhvZ-TUg3fC0eK7AWDH5V8VZS-3w3RXMZPUZaa5zqBxQ</t>
  </si>
  <si>
    <t>https://www.tradeindia.com/products/industrial-ro-plant-for-commercial-usage-capacity-200-500-liter-hour-8367627.html</t>
  </si>
  <si>
    <t>Ancillary</t>
  </si>
  <si>
    <t>GCRC</t>
  </si>
  <si>
    <t>Link</t>
  </si>
  <si>
    <t>YoI</t>
  </si>
  <si>
    <t>Age</t>
  </si>
  <si>
    <t>Life</t>
  </si>
  <si>
    <t>Sal.</t>
  </si>
  <si>
    <t>Dep.</t>
  </si>
  <si>
    <t>DRC</t>
  </si>
  <si>
    <t>Row Labels</t>
  </si>
  <si>
    <t>Grand Total</t>
  </si>
  <si>
    <t>Sum of GCRC</t>
  </si>
  <si>
    <t>Sum of DRC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</si>
</sst>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64" fontId="3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164" fontId="0" fillId="0" borderId="0" xfId="0" applyNumberFormat="1"/>
    <xf numFmtId="164" fontId="3" fillId="0" borderId="0" xfId="1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/>
    <xf numFmtId="164" fontId="0" fillId="0" borderId="0" xfId="1" applyNumberFormat="1" applyFont="1" applyBorder="1"/>
    <xf numFmtId="9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Fill="1" applyBorder="1"/>
    <xf numFmtId="0" fontId="4" fillId="3" borderId="0" xfId="0" applyFont="1" applyFill="1" applyBorder="1" applyAlignment="1">
      <alignment vertical="center"/>
    </xf>
    <xf numFmtId="0" fontId="0" fillId="3" borderId="0" xfId="0" applyFont="1" applyFill="1" applyBorder="1"/>
    <xf numFmtId="164" fontId="0" fillId="3" borderId="0" xfId="1" applyNumberFormat="1" applyFont="1" applyFill="1" applyBorder="1"/>
    <xf numFmtId="0" fontId="4" fillId="3" borderId="0" xfId="0" applyFont="1" applyFill="1" applyBorder="1" applyAlignment="1">
      <alignment horizontal="justify" vertical="center"/>
    </xf>
    <xf numFmtId="0" fontId="0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1" applyNumberFormat="1" applyFont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6">
    <dxf>
      <numFmt numFmtId="164" formatCode="_ * #,##0_ ;_ * \-#,##0_ ;_ * &quot;-&quot;??_ ;_ @_ "/>
    </dxf>
    <dxf>
      <numFmt numFmtId="164" formatCode="_ * #,##0_ ;_ * \-#,##0_ ;_ * &quot;-&quot;??_ ;_ @_ "/>
    </dxf>
    <dxf>
      <numFmt numFmtId="165" formatCode="_ * #,##0.0_ ;_ * \-#,##0.0_ ;_ * &quot;-&quot;??_ ;_ @_ "/>
    </dxf>
    <dxf>
      <numFmt numFmtId="164" formatCode="_ * #,##0_ ;_ * \-#,##0_ ;_ * &quot;-&quot;??_ ;_ @_ "/>
    </dxf>
    <dxf>
      <numFmt numFmtId="165" formatCode="_ * #,##0.0_ ;_ * \-#,##0.0_ ;_ * &quot;-&quot;??_ ;_ @_ "/>
    </dxf>
    <dxf>
      <numFmt numFmtId="164" formatCode="_ * #,##0_ ;_ * \-#,##0_ ;_ * &quot;-&quot;??_ ;_ @_ 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%20Progress%20Files\Abhinav%20Chaturvedi\VIS(2023-24)-PL178-152-214_Medisys\Report\FA%20Schedul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126.439973958331" createdVersion="5" refreshedVersion="5" minRefreshableVersion="3" recordCount="92">
  <cacheSource type="worksheet">
    <worksheetSource ref="A3:N95" sheet="Sheet2" r:id="rId2"/>
  </cacheSource>
  <cacheFields count="14">
    <cacheField name="S. No." numFmtId="0">
      <sharedItems containsSemiMixedTypes="0" containsString="0" containsNumber="1" containsInteger="1" minValue="1" maxValue="92"/>
    </cacheField>
    <cacheField name="Type" numFmtId="0">
      <sharedItems count="3">
        <s v="Manufacturing"/>
        <s v="Quality"/>
        <s v="Ancillary"/>
      </sharedItems>
    </cacheField>
    <cacheField name="Name of machine" numFmtId="0">
      <sharedItems/>
    </cacheField>
    <cacheField name="Number Of Machine" numFmtId="0">
      <sharedItems containsBlank="1"/>
    </cacheField>
    <cacheField name="Capacity" numFmtId="0">
      <sharedItems containsBlank="1"/>
    </cacheField>
    <cacheField name="Location" numFmtId="0">
      <sharedItems containsBlank="1"/>
    </cacheField>
    <cacheField name="GCRC" numFmtId="164">
      <sharedItems containsSemiMixedTypes="0" containsString="0" containsNumber="1" containsInteger="1" minValue="1900" maxValue="2500000"/>
    </cacheField>
    <cacheField name="Link" numFmtId="0">
      <sharedItems containsBlank="1" longText="1"/>
    </cacheField>
    <cacheField name="YoI" numFmtId="14">
      <sharedItems containsSemiMixedTypes="0" containsNonDate="0" containsDate="1" containsString="0" minDate="2006-04-01T00:00:00" maxDate="2006-04-02T00:00:00"/>
    </cacheField>
    <cacheField name="Age" numFmtId="43">
      <sharedItems containsSemiMixedTypes="0" containsString="0" containsNumber="1" minValue="17.297222222222221" maxValue="17.297222222222221"/>
    </cacheField>
    <cacheField name="Life" numFmtId="0">
      <sharedItems containsSemiMixedTypes="0" containsString="0" containsNumber="1" containsInteger="1" minValue="20" maxValue="25"/>
    </cacheField>
    <cacheField name="Sal." numFmtId="9">
      <sharedItems containsSemiMixedTypes="0" containsString="0" containsNumber="1" minValue="0.9" maxValue="0.9"/>
    </cacheField>
    <cacheField name="Dep." numFmtId="164">
      <sharedItems containsSemiMixedTypes="0" containsString="0" containsNumber="1" minValue="1478.9124999999999" maxValue="1556750.0000000002"/>
    </cacheField>
    <cacheField name="DRC" numFmtId="164">
      <sharedItems containsSemiMixedTypes="0" containsString="0" containsNumber="1" minValue="421.08750000000009" maxValue="943249.999999999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n v="1"/>
    <x v="0"/>
    <s v="Coating pan"/>
    <s v="M/PR/E001"/>
    <s v="48 inch"/>
    <m/>
    <n v="350000"/>
    <s v="https://www.tradeindia.com/products/coating-pan-auto-coater-c2217614.html"/>
    <d v="2006-04-01T00:00:00"/>
    <n v="17.297222222222221"/>
    <n v="24"/>
    <n v="0.9"/>
    <n v="227026.04166666666"/>
    <n v="122973.95833333334"/>
  </r>
  <r>
    <n v="2"/>
    <x v="0"/>
    <s v="Fluid Bed Coater"/>
    <s v="M/PR/E002"/>
    <s v="45 kg"/>
    <m/>
    <n v="500000"/>
    <s v="https://www.tradeindia.com/products/stainless-steel-fluid-bed-dryer-c7151890.html"/>
    <d v="2006-04-01T00:00:00"/>
    <n v="17.297222222222221"/>
    <n v="24"/>
    <n v="0.9"/>
    <n v="324322.91666666663"/>
    <n v="175677.08333333337"/>
  </r>
  <r>
    <n v="3"/>
    <x v="0"/>
    <s v="Fluid Bed Coater"/>
    <s v="M/PR/E003"/>
    <s v="60 kg"/>
    <m/>
    <n v="515000"/>
    <s v="https://www.tradeindia.com/products/stainless-steel-fluid-bed-dryer-c7151890.html"/>
    <d v="2006-04-01T00:00:00"/>
    <n v="17.297222222222221"/>
    <n v="24"/>
    <n v="0.9"/>
    <n v="334052.60416666663"/>
    <n v="180947.39583333337"/>
  </r>
  <r>
    <n v="4"/>
    <x v="0"/>
    <s v="Fluid Bed Coater"/>
    <s v="M/PR/E004"/>
    <s v="90 kg"/>
    <m/>
    <n v="1150000"/>
    <s v="https://www.tradeindia.com/products/fluid-bed-processor-c7724411.html"/>
    <d v="2006-04-01T00:00:00"/>
    <n v="17.297222222222221"/>
    <n v="24"/>
    <n v="0.9"/>
    <n v="745942.70833333326"/>
    <n v="404057.29166666674"/>
  </r>
  <r>
    <n v="5"/>
    <x v="0"/>
    <s v="Coating pan"/>
    <s v="M/PR/E005"/>
    <s v="14 inch"/>
    <m/>
    <n v="15000"/>
    <s v="https://www.tradeindia.com/products/tablet-coating-pan-c6956172.html"/>
    <d v="2006-04-01T00:00:00"/>
    <n v="17.297222222222221"/>
    <n v="24"/>
    <n v="0.9"/>
    <n v="9729.6875"/>
    <n v="5270.3125"/>
  </r>
  <r>
    <n v="6"/>
    <x v="0"/>
    <s v="Coating pan"/>
    <s v="M/PR/E006"/>
    <s v="36 inch"/>
    <m/>
    <n v="300000"/>
    <s v="https://www.tradeindia.com/products/coating-pan-auto-coater-c2217614.html"/>
    <d v="2006-04-01T00:00:00"/>
    <n v="17.297222222222221"/>
    <n v="24"/>
    <n v="0.9"/>
    <n v="194593.74999999997"/>
    <n v="105406.25000000003"/>
  </r>
  <r>
    <n v="7"/>
    <x v="0"/>
    <s v="Coating pan"/>
    <s v="M/PR/E007"/>
    <s v="48 inch"/>
    <m/>
    <n v="350000"/>
    <s v="https://www.tradeindia.com/products/coating-pan-auto-coater-c2217614.html"/>
    <d v="2006-04-01T00:00:00"/>
    <n v="17.297222222222221"/>
    <n v="24"/>
    <n v="0.9"/>
    <n v="227026.04166666666"/>
    <n v="122973.95833333334"/>
  </r>
  <r>
    <n v="8"/>
    <x v="0"/>
    <s v="Coating pan"/>
    <s v="M/PR/E008"/>
    <s v="48 inch"/>
    <m/>
    <n v="350000"/>
    <s v="https://www.tradeindia.com/products/coating-pan-auto-coater-c2217614.html"/>
    <d v="2006-04-01T00:00:00"/>
    <n v="17.297222222222221"/>
    <n v="24"/>
    <n v="0.9"/>
    <n v="227026.04166666666"/>
    <n v="122973.95833333334"/>
  </r>
  <r>
    <n v="9"/>
    <x v="0"/>
    <s v="Single rotary Tableting machine  &quot; D&quot; Tooling GMP Model&quot; DPMD3-16&quot;"/>
    <s v="M/PR/E009"/>
    <s v="16 station"/>
    <m/>
    <n v="500000"/>
    <s v="https://www.tradeindia.com/products/double-rotary-tablet-making-machine-c7669855.html"/>
    <d v="2006-04-01T00:00:00"/>
    <n v="17.297222222222221"/>
    <n v="24"/>
    <n v="0.9"/>
    <n v="324322.91666666663"/>
    <n v="175677.08333333337"/>
  </r>
  <r>
    <n v="10"/>
    <x v="0"/>
    <s v="Double Rotary Tableting machine  &quot;D&quot; tooling  GMP Model &quot; DPMD3B-27&quot;"/>
    <s v="M/PR/E010"/>
    <s v="27 station"/>
    <m/>
    <n v="600000"/>
    <s v="https://www.tradeindia.com/products/double-rotary-tablet-making-machine-c7669855.html"/>
    <d v="2006-04-01T00:00:00"/>
    <n v="17.297222222222221"/>
    <n v="24"/>
    <n v="0.9"/>
    <n v="389187.49999999994"/>
    <n v="210812.50000000006"/>
  </r>
  <r>
    <n v="11"/>
    <x v="0"/>
    <s v="Mix-well hot air  48 Tray dryer GMP model"/>
    <s v="M/PR/E011"/>
    <m/>
    <m/>
    <n v="473817"/>
    <s v="https://www.industrybuying.com/laboratory-dryer-ymrr-LAB.LAB.48628545/?srsltid=ASuE1wSrpdNfVouI5tq3voiF3lSGncwNNSV_F4aqjG83CsDfkwOpLXFkS9c"/>
    <d v="2006-04-01T00:00:00"/>
    <n v="17.297222222222221"/>
    <n v="24"/>
    <n v="0.9"/>
    <n v="307339.42281249998"/>
    <n v="166477.57718750002"/>
  </r>
  <r>
    <n v="12"/>
    <x v="0"/>
    <s v="Mix-well hot air  48 Tray dryer GMP model"/>
    <s v="M/PR/E012"/>
    <m/>
    <m/>
    <n v="473817"/>
    <s v="https://www.industrybuying.com/laboratory-dryer-ymrr-LAB.LAB.48628545/?srsltid=ASuE1wSrpdNfVouI5tq3voiF3lSGncwNNSV_F4aqjG83CsDfkwOpLXFkS9c"/>
    <d v="2006-04-01T00:00:00"/>
    <n v="17.297222222222221"/>
    <n v="24"/>
    <n v="0.9"/>
    <n v="307339.42281249998"/>
    <n v="166477.57718750002"/>
  </r>
  <r>
    <n v="13"/>
    <x v="0"/>
    <s v="Mix-well hot air  24 Tray dryer GMP model"/>
    <s v="M/PR/E013"/>
    <m/>
    <m/>
    <n v="340000"/>
    <s v="https://www.aajjo.com/dryers-evaporators/dryers-machine-24-trays-45-50-kgbatch-in-pune-agro-ripe-dry-box/product#MoreDetails"/>
    <d v="2006-04-01T00:00:00"/>
    <n v="17.297222222222221"/>
    <n v="24"/>
    <n v="0.9"/>
    <n v="220539.58333333331"/>
    <n v="119460.41666666669"/>
  </r>
  <r>
    <n v="14"/>
    <x v="0"/>
    <s v="Mix-well hot air  48 Tray dryer GMP model"/>
    <s v="M/PR/E014"/>
    <m/>
    <m/>
    <n v="473817"/>
    <s v="https://www.industrybuying.com/laboratory-dryer-ymrr-LAB.LAB.48628545/?srsltid=ASuE1wSrpdNfVouI5tq3voiF3lSGncwNNSV_F4aqjG83CsDfkwOpLXFkS9c"/>
    <d v="2006-04-01T00:00:00"/>
    <n v="17.297222222222221"/>
    <n v="24"/>
    <n v="0.9"/>
    <n v="307339.42281249998"/>
    <n v="166477.57718750002"/>
  </r>
  <r>
    <n v="15"/>
    <x v="0"/>
    <s v="Mix-well Double cone blender Capacity 300 ltrs. O.F.C. GMP"/>
    <s v="M/PR/E015"/>
    <s v="300  Ltrs"/>
    <m/>
    <n v="250000"/>
    <s v="https://www.tradeindia.com/products/50w-semi-automatic-double-cone-blender-c7882584.html"/>
    <d v="2006-04-01T00:00:00"/>
    <n v="17.297222222222221"/>
    <n v="24"/>
    <n v="0.9"/>
    <n v="162161.45833333331"/>
    <n v="87838.541666666686"/>
  </r>
  <r>
    <n v="16"/>
    <x v="0"/>
    <s v="Mix-well Double cone blender Capacity 500 ltrs. O.F.C. GMP"/>
    <s v="M/PR/E016"/>
    <s v="500  Ltrs"/>
    <m/>
    <n v="300000"/>
    <s v="https://www.tradeindia.com/products/50w-semi-automatic-double-cone-blender-c7882584.html"/>
    <d v="2006-04-01T00:00:00"/>
    <n v="17.297222222222221"/>
    <n v="24"/>
    <n v="0.9"/>
    <n v="194593.74999999997"/>
    <n v="105406.25000000003"/>
  </r>
  <r>
    <n v="17"/>
    <x v="0"/>
    <s v="Mix-Well Shifter Machine Size 30&quot; Dia GMP model"/>
    <s v="M/PR/E017"/>
    <s v="30 inch"/>
    <m/>
    <n v="150000"/>
    <s v="https://www.tradeindia.com/products/vibro-sifter-gmp-model-3967085.html"/>
    <d v="2006-04-01T00:00:00"/>
    <n v="17.297222222222221"/>
    <n v="24"/>
    <n v="0.9"/>
    <n v="97296.874999999985"/>
    <n v="52703.125000000015"/>
  </r>
  <r>
    <n v="18"/>
    <x v="0"/>
    <s v="Mix-Well Shifter Machine Size 30&quot; Dia GMP model"/>
    <s v="M/PR/E018"/>
    <s v="30 inch"/>
    <m/>
    <n v="150000"/>
    <s v="https://www.tradeindia.com/products/vibro-sifter-gmp-model-3967085.html"/>
    <d v="2006-04-01T00:00:00"/>
    <n v="17.297222222222221"/>
    <n v="24"/>
    <n v="0.9"/>
    <n v="97296.874999999985"/>
    <n v="52703.125000000015"/>
  </r>
  <r>
    <n v="19"/>
    <x v="0"/>
    <s v="Mix-Well Shifter Machine Size 30&quot; Dia GMP model"/>
    <s v="M/PR/E019"/>
    <s v="30 inch"/>
    <m/>
    <n v="150000"/>
    <s v="https://www.tradeindia.com/products/vibro-sifter-gmp-model-3967085.html"/>
    <d v="2006-04-01T00:00:00"/>
    <n v="17.297222222222221"/>
    <n v="24"/>
    <n v="0.9"/>
    <n v="97296.874999999985"/>
    <n v="52703.125000000015"/>
  </r>
  <r>
    <n v="20"/>
    <x v="0"/>
    <s v="PRISM TM Fluid Bed Dryer Model Batch Size 60 kg"/>
    <s v="M/PR/E020"/>
    <s v="120 Ltrs"/>
    <m/>
    <n v="1150000"/>
    <s v="https://www.tradeindia.com/products/fluid-bed-processor-c7724411.html"/>
    <d v="2006-04-01T00:00:00"/>
    <n v="17.297222222222221"/>
    <n v="24"/>
    <n v="0.9"/>
    <n v="745942.70833333326"/>
    <n v="404057.29166666674"/>
  </r>
  <r>
    <n v="21"/>
    <x v="0"/>
    <s v="PRISM TM RMG 150 liters/60 Kg "/>
    <s v="M/PR/E021"/>
    <s v="150 ltrs"/>
    <m/>
    <n v="700000"/>
    <s v="https://www.tradeindia.com/products/315-volt-three-phase-stainless-steel-rapid-mixer-granulator-for-pharmaceutical-8310236.html"/>
    <d v="2006-04-01T00:00:00"/>
    <n v="17.297222222222221"/>
    <n v="24"/>
    <n v="0.9"/>
    <n v="454052.08333333331"/>
    <n v="245947.91666666669"/>
  </r>
  <r>
    <n v="22"/>
    <x v="0"/>
    <s v="PRISM TM COLLOID MILL  GMP MODEL"/>
    <s v="M/PR/E022"/>
    <m/>
    <m/>
    <n v="150000"/>
    <s v="https://www.tradeindia.com/products/colloid-mill-c930628.html"/>
    <d v="2006-04-01T00:00:00"/>
    <n v="17.297222222222221"/>
    <n v="24"/>
    <n v="0.9"/>
    <n v="97296.874999999985"/>
    <n v="52703.125000000015"/>
  </r>
  <r>
    <n v="23"/>
    <x v="0"/>
    <s v="PRISM TM MULTI MILL  GMP MODEL"/>
    <s v="M/PR/E023"/>
    <m/>
    <m/>
    <n v="250000"/>
    <s v="https://www.tradeindia.com/products/2500-w-multi-mill-machine-c7882575.html"/>
    <d v="2006-04-01T00:00:00"/>
    <n v="17.297222222222221"/>
    <n v="24"/>
    <n v="0.9"/>
    <n v="162161.45833333331"/>
    <n v="87838.541666666686"/>
  </r>
  <r>
    <n v="24"/>
    <x v="0"/>
    <s v="PRISM TM VIBROSIFTER 30&quot; GMP MODEL"/>
    <s v="M/PR/E024"/>
    <s v="30 inch"/>
    <m/>
    <n v="150000"/>
    <s v="https://www.tradeindia.com/products/vibro-sifter-gmp-model-3967085.html"/>
    <d v="2006-04-01T00:00:00"/>
    <n v="17.297222222222221"/>
    <n v="24"/>
    <n v="0.9"/>
    <n v="97296.874999999985"/>
    <n v="52703.125000000015"/>
  </r>
  <r>
    <n v="25"/>
    <x v="0"/>
    <s v="Pam Pac machine BP-102"/>
    <s v="M/PR/E025"/>
    <m/>
    <m/>
    <n v="910000"/>
    <s v="https://www.tradeindia.com/products/2300d-alu-alu-blister-packing-machine-c6268784.html"/>
    <d v="2006-04-01T00:00:00"/>
    <n v="17.297222222222221"/>
    <n v="24"/>
    <n v="0.9"/>
    <n v="590267.70833333326"/>
    <n v="319732.29166666674"/>
  </r>
  <r>
    <n v="26"/>
    <x v="0"/>
    <s v="Pam SA 9 machine with deduster"/>
    <s v="M/PR/E026"/>
    <m/>
    <m/>
    <n v="150000"/>
    <s v="https://www.tradeindia.com/products/semi-automatic-stainless-steel-computerized-capsule-filling-machines-8020317.html"/>
    <d v="2006-04-01T00:00:00"/>
    <n v="17.297222222222221"/>
    <n v="24"/>
    <n v="0.9"/>
    <n v="97296.874999999985"/>
    <n v="52703.125000000015"/>
  </r>
  <r>
    <n v="27"/>
    <x v="0"/>
    <s v="Polishing machine"/>
    <s v="M/PR/E027"/>
    <m/>
    <m/>
    <n v="125000"/>
    <s v="https://www.tradeindia.com/products/industrial-capsule-polishing-machine-c6261196.html"/>
    <d v="2006-04-01T00:00:00"/>
    <n v="17.297222222222221"/>
    <n v="24"/>
    <n v="0.9"/>
    <n v="81080.729166666657"/>
    <n v="43919.270833333343"/>
  </r>
  <r>
    <n v="28"/>
    <x v="0"/>
    <s v="Extruder "/>
    <s v="M/PR/E028"/>
    <m/>
    <m/>
    <n v="65000"/>
    <s v="https://www.aajjo.com/hospital-equipment-product/manual-capsule-filling-machines/product"/>
    <d v="2006-04-01T00:00:00"/>
    <n v="17.297222222222221"/>
    <n v="24"/>
    <n v="0.9"/>
    <n v="42161.979166666664"/>
    <n v="22838.020833333336"/>
  </r>
  <r>
    <n v="29"/>
    <x v="0"/>
    <s v="Spherunizer"/>
    <s v="M/PR/E029"/>
    <m/>
    <m/>
    <n v="450000"/>
    <s v="https://www.tradeindia.com/products/spheronizer-machine-c7667275.html"/>
    <d v="2006-04-01T00:00:00"/>
    <n v="17.297222222222221"/>
    <n v="24"/>
    <n v="0.9"/>
    <n v="291890.625"/>
    <n v="158109.375"/>
  </r>
  <r>
    <n v="30"/>
    <x v="0"/>
    <s v="Stirrer"/>
    <s v="M/PR/E030"/>
    <m/>
    <m/>
    <n v="45000"/>
    <s v="https://www.tradeindia.com/products/industrial-stirrer-machine-c7346129.html"/>
    <d v="2006-04-01T00:00:00"/>
    <n v="17.297222222222221"/>
    <n v="24"/>
    <n v="0.9"/>
    <n v="29189.062499999996"/>
    <n v="15810.937500000004"/>
  </r>
  <r>
    <n v="31"/>
    <x v="0"/>
    <s v="Stirrer"/>
    <s v="M/PR/E031"/>
    <m/>
    <m/>
    <n v="45000"/>
    <s v="https://www.tradeindia.com/products/industrial-stirrer-machine-c7346129.html"/>
    <d v="2006-04-01T00:00:00"/>
    <n v="17.297222222222221"/>
    <n v="24"/>
    <n v="0.9"/>
    <n v="29189.062499999996"/>
    <n v="15810.937500000004"/>
  </r>
  <r>
    <n v="32"/>
    <x v="0"/>
    <s v="PORTABLE Vaccum Cleaner"/>
    <s v="M/PR/E032"/>
    <m/>
    <m/>
    <n v="20000"/>
    <s v="https://www.industrybuying.com/vacuum-cleaners-powerwash-CLE.VAC.42179163/?utm_source=Google&amp;utm_medium=PLA&amp;utm_campaign=PLAPMAX_Category_Group_1_Location_NCR&amp;gclid=Cj0KCQjw8NilBhDOARIsAHzpbLD2O5IiisrkZHuBMpm5IK_0aZd4y2E8ou213XxVm_a5ODO5NVTbE68aAnBGEALw_wcB"/>
    <d v="2006-04-01T00:00:00"/>
    <n v="17.297222222222221"/>
    <n v="24"/>
    <n v="0.9"/>
    <n v="12972.916666666666"/>
    <n v="7027.0833333333339"/>
  </r>
  <r>
    <n v="33"/>
    <x v="0"/>
    <s v="PORTABLE DEHUMIDIFIER"/>
    <s v="M/PR/E033"/>
    <m/>
    <m/>
    <n v="135000"/>
    <s v="https://www.tradeindia.com/products/portable-dehumidifier-c4206995.html"/>
    <d v="2006-04-01T00:00:00"/>
    <n v="17.297222222222221"/>
    <n v="24"/>
    <n v="0.9"/>
    <n v="87567.187499999985"/>
    <n v="47432.812500000015"/>
  </r>
  <r>
    <n v="34"/>
    <x v="0"/>
    <s v="PORTABLE DEHUMIDIFIER"/>
    <s v="M/PR/E034"/>
    <m/>
    <m/>
    <n v="135000"/>
    <s v="https://www.tradeindia.com/products/portable-dehumidifier-c4206995.html"/>
    <d v="2006-04-01T00:00:00"/>
    <n v="17.297222222222221"/>
    <n v="24"/>
    <n v="0.9"/>
    <n v="87567.187499999985"/>
    <n v="47432.812500000015"/>
  </r>
  <r>
    <n v="35"/>
    <x v="0"/>
    <s v="Coating pan"/>
    <s v="M/PR/E035"/>
    <s v="48 inch"/>
    <m/>
    <n v="350000"/>
    <s v="https://www.tradeindia.com/products/coating-pan-auto-coater-c2217614.html"/>
    <d v="2006-04-01T00:00:00"/>
    <n v="17.297222222222221"/>
    <n v="24"/>
    <n v="0.9"/>
    <n v="227026.04166666666"/>
    <n v="122973.95833333334"/>
  </r>
  <r>
    <n v="36"/>
    <x v="0"/>
    <s v="Pulverizer "/>
    <s v="M/PR/E036"/>
    <s v=" "/>
    <m/>
    <n v="48000"/>
    <s v="https://www.google.com/url?url=http://laxmiflourmill.com/product/5-hp-double-chamber-pulverizer-stainless-steel-atta-chakki-5-hp-pulverizer-machine-price-2in1-pulverizer-machine/%3Fsrsltid%3DASuE1wSsH60iAL5aI7DSCpjm42m81_2f1mMFugDWLXNxKaxLj4uq7JwE7vM&amp;rct=j&amp;q=&amp;esrc=s&amp;sa=U&amp;ved=0ahUKEwiZy5-g8ZeAAxUuaPUHHev2BP0Q2SkImAs&amp;usg=AOvVaw2h6JWPL43HF-YUbfwVoCQs"/>
    <d v="2006-04-01T00:00:00"/>
    <n v="17.297222222222221"/>
    <n v="24"/>
    <n v="0.9"/>
    <n v="31134.999999999996"/>
    <n v="16865.000000000004"/>
  </r>
  <r>
    <n v="37"/>
    <x v="0"/>
    <s v="Fluid Bed Coater"/>
    <s v="M/PR/E037"/>
    <s v="250 kg"/>
    <m/>
    <n v="1150000"/>
    <s v="https://www.tradeindia.com/products/fluid-bed-processor-c7724411.html"/>
    <d v="2006-04-01T00:00:00"/>
    <n v="17.297222222222221"/>
    <n v="24"/>
    <n v="0.9"/>
    <n v="745942.70833333326"/>
    <n v="404057.29166666674"/>
  </r>
  <r>
    <n v="38"/>
    <x v="0"/>
    <s v="Batch Number printing Machine"/>
    <s v="M/PR/E062"/>
    <m/>
    <m/>
    <n v="170000"/>
    <s v="https://www.dhgate.com/product/printers-automatic-industrial-cij-inkjet/870114077.html?f=bm%7CGMC%7C%7Bifdyn:dyn%7D%7Bifpla:pla%7D%7Bifdbm:DBM%7D%7C%7Bcampaignid%7D%7C%7Badgroupid%7D%7C870114077%7C%7Btargetid%7D%7C104010001%7CUS%7Ctpxt%7C%7Bdevice%7D%7C2%7C&amp;utm_source=%7Bifdyn:dyn%7D%7Bifpla:pla%7D%7Bifdbm:DBM%7D&amp;utm_medium=GMC&amp;utm_campaign=tpxt&amp;utm_term=870114077"/>
    <d v="2006-04-01T00:00:00"/>
    <n v="17.297222222222221"/>
    <n v="24"/>
    <n v="0.9"/>
    <n v="110269.79166666666"/>
    <n v="59730.208333333343"/>
  </r>
  <r>
    <n v="39"/>
    <x v="0"/>
    <s v="Alu-Alu- Packing Machine"/>
    <s v="M/PR/E063"/>
    <m/>
    <m/>
    <n v="1800000"/>
    <s v="https://www.tradeindia.com/products/alu-blister-packing-machine-c6522817.html"/>
    <d v="2006-04-01T00:00:00"/>
    <n v="17.297222222222221"/>
    <n v="24"/>
    <n v="0.9"/>
    <n v="1167562.5"/>
    <n v="632437.5"/>
  </r>
  <r>
    <n v="40"/>
    <x v="0"/>
    <s v="Fluid Bed Coater  (300 Kg)"/>
    <s v="M/PR/E065"/>
    <m/>
    <m/>
    <n v="1150000"/>
    <s v="https://www.tradeindia.com/products/fluid-bed-processor-c7724411.html"/>
    <d v="2006-04-01T00:00:00"/>
    <n v="17.297222222222221"/>
    <n v="24"/>
    <n v="0.9"/>
    <n v="745942.70833333326"/>
    <n v="404057.29166666674"/>
  </r>
  <r>
    <n v="41"/>
    <x v="0"/>
    <s v="Hot Air Tray dryer "/>
    <s v="M/PR/E073"/>
    <s v="48 tray"/>
    <m/>
    <n v="473817"/>
    <s v="https://www.industrybuying.com/laboratory-dryer-ymrr-LAB.LAB.48628545/?srsltid=ASuE1wSrpdNfVouI5tq3voiF3lSGncwNNSV_F4aqjG83CsDfkwOpLXFkS9c"/>
    <d v="2006-04-01T00:00:00"/>
    <n v="17.297222222222221"/>
    <n v="24"/>
    <n v="0.9"/>
    <n v="307339.42281249998"/>
    <n v="166477.57718750002"/>
  </r>
  <r>
    <n v="42"/>
    <x v="0"/>
    <s v="Shifter  Machine"/>
    <s v="M/PR/E074"/>
    <s v="30 inch"/>
    <m/>
    <n v="94000"/>
    <s v="https://www.aajjo.com/pharmaceutical-machinery-equipment/industrial-vibro-sifter-2/product"/>
    <d v="2006-04-01T00:00:00"/>
    <n v="17.297222222222221"/>
    <n v="24"/>
    <n v="0.9"/>
    <n v="60972.708333333328"/>
    <n v="33027.291666666672"/>
  </r>
  <r>
    <n v="43"/>
    <x v="1"/>
    <s v="Electronic Balance"/>
    <s v="MB/QC/004"/>
    <m/>
    <s v="Instrumentation area 1st"/>
    <n v="10000"/>
    <s v="https://www.tradeindia.com/products/130mm-electronic-laboratory-balance-c7320776.html"/>
    <d v="2006-04-01T00:00:00"/>
    <n v="17.297222222222221"/>
    <n v="20"/>
    <n v="0.9"/>
    <n v="7783.7499999999991"/>
    <n v="2216.2500000000009"/>
  </r>
  <r>
    <n v="44"/>
    <x v="1"/>
    <s v="Polarimeter"/>
    <s v="MB/QC/007"/>
    <m/>
    <s v="Chemical testing Lab"/>
    <n v="25000"/>
    <s v="https://www.tradeindia.com/products/polarimeter-c3703809.html"/>
    <d v="2006-04-01T00:00:00"/>
    <n v="17.297222222222221"/>
    <n v="20"/>
    <n v="0.9"/>
    <n v="19459.375"/>
    <n v="5540.625"/>
  </r>
  <r>
    <n v="45"/>
    <x v="1"/>
    <s v="Hot air Oven"/>
    <s v="MB/QC/008"/>
    <m/>
    <s v="Hot zone area "/>
    <n v="15000"/>
    <s v="https://www.tradeindia.com/products/mild-steel-laboratory-hot-air-oven-c7766526.html"/>
    <d v="2006-04-01T00:00:00"/>
    <n v="17.297222222222221"/>
    <n v="20"/>
    <n v="0.9"/>
    <n v="11675.624999999998"/>
    <n v="3324.3750000000018"/>
  </r>
  <r>
    <n v="46"/>
    <x v="1"/>
    <s v="Hot air Oven"/>
    <s v="MB/QC/009"/>
    <m/>
    <s v="Hot zone area "/>
    <n v="15000"/>
    <s v="https://www.tradeindia.com/products/mild-steel-laboratory-hot-air-oven-c7766526.html"/>
    <d v="2006-04-01T00:00:00"/>
    <n v="17.297222222222221"/>
    <n v="20"/>
    <n v="0.9"/>
    <n v="11675.624999999998"/>
    <n v="3324.3750000000018"/>
  </r>
  <r>
    <n v="47"/>
    <x v="1"/>
    <s v="Disintegration Test Apparatus"/>
    <s v="MB/QC/010"/>
    <m/>
    <s v="IPQC"/>
    <n v="23760"/>
    <s v="https://www.tradeindia.com/products/tablet-disintegration-test-apparatus-c6969090.html"/>
    <d v="2006-04-01T00:00:00"/>
    <n v="17.297222222222221"/>
    <n v="20"/>
    <n v="0.9"/>
    <n v="18494.189999999999"/>
    <n v="5265.8100000000013"/>
  </r>
  <r>
    <n v="48"/>
    <x v="1"/>
    <s v="Magnetic Stirer with Hot Plate"/>
    <s v="MB/QC/011"/>
    <m/>
    <s v="Chemical testing Lab"/>
    <n v="2500"/>
    <s v="https://www.laboratorydeal.com/products/laboratory-magnetic-stirrer-with-hot-plate-5-liter?variant=1506468036635&amp;currency=INR&amp;utm_source=google&amp;utm_medium=cpc&amp;utm_campaign=google+shopping&amp;srsltid=ASuE1wTSexWFJo6cTKP4hUNk4P9eCFOynyeUP210eXFgZi2IJCIfG6Ek62Y"/>
    <d v="2006-04-01T00:00:00"/>
    <n v="17.297222222222221"/>
    <n v="20"/>
    <n v="0.9"/>
    <n v="1945.9374999999998"/>
    <n v="554.06250000000023"/>
  </r>
  <r>
    <n v="49"/>
    <x v="1"/>
    <s v="Magnetic Stirer with Hot Plate"/>
    <s v="MB/QC/012"/>
    <m/>
    <s v="Chemical testing Lab"/>
    <n v="2500"/>
    <s v="https://www.laboratorydeal.com/products/laboratory-magnetic-stirrer-with-hot-plate-5-liter?variant=1506468036635&amp;currency=INR&amp;utm_source=google&amp;utm_medium=cpc&amp;utm_campaign=google+shopping&amp;srsltid=ASuE1wTSexWFJo6cTKP4hUNk4P9eCFOynyeUP210eXFgZi2IJCIfG6Ek62Y"/>
    <d v="2006-04-01T00:00:00"/>
    <n v="17.297222222222221"/>
    <n v="20"/>
    <n v="0.9"/>
    <n v="1945.9374999999998"/>
    <n v="554.06250000000023"/>
  </r>
  <r>
    <n v="50"/>
    <x v="1"/>
    <s v="Muffle Furnance"/>
    <s v="MB/QC/013"/>
    <m/>
    <s v="Out of Service "/>
    <n v="50000"/>
    <s v="https://www.industrybuying.com/furnace-royal-scientific-LA.LA.CO.FU.1424554/?srsltid=ASuE1wSg1-hL0jwvLyrchwCqamTf_Gx4nG6R3txzwYTnkdpLxmf3Z8-tlL4"/>
    <d v="2006-04-01T00:00:00"/>
    <n v="17.297222222222221"/>
    <n v="20"/>
    <n v="0.9"/>
    <n v="38918.75"/>
    <n v="11081.25"/>
  </r>
  <r>
    <n v="51"/>
    <x v="1"/>
    <s v="Water Bath "/>
    <s v="MB/QC/014"/>
    <m/>
    <s v="Chemical testing Lab"/>
    <n v="4000"/>
    <s v="https://www.tradeindia.com/products/water-bath-rectangular-c6433938.html"/>
    <d v="2006-04-01T00:00:00"/>
    <n v="17.297222222222221"/>
    <n v="20"/>
    <n v="0.9"/>
    <n v="3113.4999999999995"/>
    <n v="886.50000000000045"/>
  </r>
  <r>
    <n v="52"/>
    <x v="1"/>
    <s v="Melting Point Apparatus"/>
    <s v="MB/QC/016"/>
    <m/>
    <s v="Chemical testing Lab"/>
    <n v="59800"/>
    <s v="https://www.industrybuying.com/melting-point-apparatus-electronics-india-LA.ME.320807/?srsltid=ASuE1wTovHskaW4ipdIgVfuJtc2CclpzN2OCRIbp-ixkiZeiWNqklJf9aQQ"/>
    <d v="2006-04-01T00:00:00"/>
    <n v="17.297222222222221"/>
    <n v="20"/>
    <n v="0.9"/>
    <n v="46546.824999999997"/>
    <n v="13253.175000000003"/>
  </r>
  <r>
    <n v="53"/>
    <x v="1"/>
    <s v="Tap Density Apparatus"/>
    <s v="MB/QC/017"/>
    <m/>
    <s v="Chemical testing Lab"/>
    <n v="149000"/>
    <s v="https://www.dhgate.com/product/tap-density-meter-tap-density-tester-tap/880807528.html?f=bm%7CGMC%7C%7Bifdyn:dyn%7D%7Bifpla:pla%7D%7Bifdbm:DBM%7D%7C%7Bcampaignid%7D%7C%7Badgroupid%7D%7C880807528%7C%7Btargetid%7D%7C011017011%7CUS%7Cn8fd%7C%7Bdevice%7D%7C2%7C&amp;utm_source=%7Bifdyn:dyn%7D%7Bifpla:pla%7D%7Bifdbm:DBM%7D&amp;utm_medium=GMC&amp;utm_campaign=n8fd&amp;utm_term=880807528"/>
    <d v="2006-04-01T00:00:00"/>
    <n v="17.297222222222221"/>
    <n v="20"/>
    <n v="0.9"/>
    <n v="115977.87499999999"/>
    <n v="33022.125000000015"/>
  </r>
  <r>
    <n v="54"/>
    <x v="1"/>
    <s v="Laminar Air Flow"/>
    <s v="MB/QC/018"/>
    <m/>
    <s v="Micro lab"/>
    <n v="22000"/>
    <s v="https://www.aajjo.com/laboratory-equipments/laminar-air-flow-system-in-ahmedabad-chemietron-clean-tech-private-limited/product"/>
    <d v="2006-04-01T00:00:00"/>
    <n v="17.297222222222221"/>
    <n v="20"/>
    <n v="0.9"/>
    <n v="17124.25"/>
    <n v="4875.75"/>
  </r>
  <r>
    <n v="55"/>
    <x v="1"/>
    <s v="Vertical Autoclave"/>
    <s v="MB/QC/019"/>
    <m/>
    <s v="Micro lab "/>
    <n v="78000"/>
    <s v="https://www.laboratorydeal.com/products/laboratory-vertical-autoclave-98-liters?variant=19436538724450&amp;currency=INR&amp;utm_source=google&amp;utm_medium=cpc&amp;utm_campaign=google+shopping&amp;srsltid=ASuE1wQBaXche_gNK3323FB9Dl_WocIE0qrKwsMn_scLVlsP0mStbyKLHGw"/>
    <d v="2006-04-01T00:00:00"/>
    <n v="17.297222222222221"/>
    <n v="20"/>
    <n v="0.9"/>
    <n v="60713.249999999993"/>
    <n v="17286.750000000007"/>
  </r>
  <r>
    <n v="56"/>
    <x v="1"/>
    <s v="Bacteriological Incubator"/>
    <s v="MB/QC/020"/>
    <m/>
    <s v="Micro lab"/>
    <n v="28000"/>
    <s v="https://www.tradeindia.com/products/laboratory-bacteriological-incubator-c7874880.html"/>
    <d v="2006-04-01T00:00:00"/>
    <n v="17.297222222222221"/>
    <n v="20"/>
    <n v="0.9"/>
    <n v="21794.499999999996"/>
    <n v="6205.5000000000036"/>
  </r>
  <r>
    <n v="57"/>
    <x v="1"/>
    <s v="BOD Incubator"/>
    <s v="MB/QC/021"/>
    <m/>
    <s v="Micro lab"/>
    <n v="200000"/>
    <s v="https://www.laboratorydeal.com/products/bod-incubator-120-litter-lcd-display?variant=1506383233051&amp;currency=INR&amp;utm_source=google&amp;utm_medium=cpc&amp;utm_campaign=google+shopping&amp;srsltid=ASuE1wQh0-ZomnR2SlYKONZNVaY1Zhk0Zje9q1nlQBwKU8qGy7tRIT4E_Ys"/>
    <d v="2006-04-01T00:00:00"/>
    <n v="17.297222222222221"/>
    <n v="20"/>
    <n v="0.9"/>
    <n v="155675"/>
    <n v="44325"/>
  </r>
  <r>
    <n v="58"/>
    <x v="1"/>
    <s v="Colony Counter"/>
    <s v="MB/QC/022"/>
    <m/>
    <s v="Micro lab"/>
    <n v="55000"/>
    <s v="https://www.tradeindia.com/products/colony-counter-c6582386.html"/>
    <d v="2006-04-01T00:00:00"/>
    <n v="17.297222222222221"/>
    <n v="20"/>
    <n v="0.9"/>
    <n v="42810.624999999993"/>
    <n v="12189.375000000007"/>
  </r>
  <r>
    <n v="59"/>
    <x v="1"/>
    <s v="Microscope"/>
    <s v="MB/QC/023"/>
    <m/>
    <s v="Micro lab"/>
    <n v="16000"/>
    <s v="https://www.google.com/url?url=https://www.babaocamachine.com/product/mechanic-d75t-trinocular-3d-microscope-with-big-base-te-507-lens-light/&amp;rct=j&amp;q=&amp;esrc=s&amp;sa=U&amp;ved=0ahUKEwiy5dTA9peAAxUf9DgGHRtaCaIQ2SkI2gg&amp;usg=AOvVaw1jdSNDrt5mU7xcqN_da6e4"/>
    <d v="2006-04-01T00:00:00"/>
    <n v="17.297222222222221"/>
    <n v="20"/>
    <n v="0.9"/>
    <n v="12453.999999999998"/>
    <n v="3546.0000000000018"/>
  </r>
  <r>
    <n v="60"/>
    <x v="1"/>
    <s v="Leak Test Apparatus"/>
    <s v="MB/QC/024"/>
    <m/>
    <s v="IPQC"/>
    <n v="45800"/>
    <s v="https://www.google.com/url?url=https://www.industrybuying.com/leak-test-apparatus-electronics-india-LA.LE.320587/%3Fsrsltid%3DASuE1wTQaRTFseK6cxJQuw8tczDbwnmbd_ptuDZyZbFreSRPjHxRKhox5Ik&amp;rct=j&amp;q=&amp;esrc=s&amp;sa=U&amp;ved=0ahUKEwjKmKrR9peAAxXa_WEKHRCzAnsQ2SkIggg&amp;usg=AOvVaw0_WIMyArP8leCxbdobyR5T"/>
    <d v="2006-04-01T00:00:00"/>
    <n v="17.297222222222221"/>
    <n v="20"/>
    <n v="0.9"/>
    <n v="35649.574999999997"/>
    <n v="10150.425000000003"/>
  </r>
  <r>
    <n v="61"/>
    <x v="1"/>
    <s v="Vaccum Oven"/>
    <s v="MB/QC/025"/>
    <m/>
    <s v="Hot zone area "/>
    <n v="93000"/>
    <s v="https://www.amazon.in/AKIVIN-Vacuum-Oven-300x300mm-22ltrs/dp/B0BYSKPLXY?source=ps-sl-shoppingads-lpcontext&amp;ref_=fplfs&amp;psc=1&amp;smid=A10Q1QM5OPX5HZ"/>
    <d v="2006-04-01T00:00:00"/>
    <n v="17.297222222222221"/>
    <n v="20"/>
    <n v="0.9"/>
    <n v="72388.875"/>
    <n v="20611.125"/>
  </r>
  <r>
    <n v="62"/>
    <x v="1"/>
    <s v="Friability Test Apparatus"/>
    <s v="MB/QC/026"/>
    <m/>
    <s v="IPQC "/>
    <n v="19800"/>
    <s v="https://www.industrybuying.com/friability-test-apparatus-htlp-LAB.FRI.48022965/?srsltid=ASuE1wSXZ6U9LYa9VgNhwczDpUqOlW--gepD-A4w8wYJyRNkXjtUc8wTRjA"/>
    <d v="2006-04-01T00:00:00"/>
    <n v="17.297222222222221"/>
    <n v="20"/>
    <n v="0.9"/>
    <n v="15411.824999999999"/>
    <n v="4388.1750000000011"/>
  </r>
  <r>
    <n v="63"/>
    <x v="1"/>
    <s v="Disintegration Test Apparatus"/>
    <s v="MB/QC/027"/>
    <m/>
    <s v="IPQC"/>
    <n v="23760"/>
    <s v="https://www.tradeindia.com/products/tablet-disintegration-test-apparatus-c6969090.html"/>
    <d v="2006-04-01T00:00:00"/>
    <n v="17.297222222222221"/>
    <n v="20"/>
    <n v="0.9"/>
    <n v="18494.189999999999"/>
    <n v="5265.8100000000013"/>
  </r>
  <r>
    <n v="64"/>
    <x v="1"/>
    <s v="Micro pipette 100-1000µl"/>
    <s v="MB/QC/030"/>
    <m/>
    <s v="Micro "/>
    <n v="2550"/>
    <s v="https://www.google.com/shopping/product/8606568317957485222?rlz=1C1RLNS_enIN1055IN1055&amp;q=Micropipette+100-1000%C2%B5l&amp;spell=1&amp;biw=1600&amp;bih=757&amp;dpr=1&amp;prds=eto:17683447525978823286_0,pid:9521516893187492600&amp;sa=X&amp;ved=0ahUKEwjKpoaB95eAAxW_ZvUHHYMBCnsQ8wIIngg"/>
    <d v="2006-04-01T00:00:00"/>
    <n v="17.297222222222221"/>
    <n v="20"/>
    <n v="0.9"/>
    <n v="1984.8562499999998"/>
    <n v="565.14375000000018"/>
  </r>
  <r>
    <n v="65"/>
    <x v="1"/>
    <s v="Micro pipette 10-100µl"/>
    <s v="MB/QC/031"/>
    <m/>
    <s v="Micro "/>
    <n v="2550"/>
    <s v="https://www.google.com/shopping/product/8606568317957485222?rlz=1C1RLNS_enIN1055IN1055&amp;q=Micropipette+100-1000%C2%B5l&amp;spell=1&amp;biw=1600&amp;bih=757&amp;dpr=1&amp;prds=eto:17683447525978823286_0,pid:9521516893187492600&amp;sa=X&amp;ved=0ahUKEwjKpoaB95eAAxW_ZvUHHYMBCnsQ8wIIngg"/>
    <d v="2006-04-01T00:00:00"/>
    <n v="17.297222222222221"/>
    <n v="20"/>
    <n v="0.9"/>
    <n v="1984.8562499999998"/>
    <n v="565.14375000000018"/>
  </r>
  <r>
    <n v="66"/>
    <x v="1"/>
    <s v="Balance"/>
    <s v="MB/QC/032"/>
    <m/>
    <s v="IPQC"/>
    <n v="5000"/>
    <m/>
    <d v="2006-04-01T00:00:00"/>
    <n v="17.297222222222221"/>
    <n v="20"/>
    <n v="0.9"/>
    <n v="3891.8749999999995"/>
    <n v="1108.1250000000005"/>
  </r>
  <r>
    <n v="67"/>
    <x v="1"/>
    <s v="Hardness Tester"/>
    <s v="MB/QC/035"/>
    <m/>
    <s v="IPQC"/>
    <n v="30000"/>
    <s v="https://www.tradeindia.com/products/digital-motorized-rockwell-hardness-tester-c6689249.html"/>
    <d v="2006-04-01T00:00:00"/>
    <n v="17.297222222222221"/>
    <n v="20"/>
    <n v="0.9"/>
    <n v="23351.249999999996"/>
    <n v="6648.7500000000036"/>
  </r>
  <r>
    <n v="68"/>
    <x v="1"/>
    <s v="Balance"/>
    <s v="MB/QC/037"/>
    <m/>
    <s v="Micro lab"/>
    <n v="10000"/>
    <s v="https://www.tradeindia.com/products/130mm-electronic-laboratory-balance-c7320776.html"/>
    <d v="2006-04-01T00:00:00"/>
    <n v="17.297222222222221"/>
    <n v="20"/>
    <n v="0.9"/>
    <n v="7783.7499999999991"/>
    <n v="2216.2500000000009"/>
  </r>
  <r>
    <n v="69"/>
    <x v="1"/>
    <s v="Friability test Apparatus"/>
    <s v="MB/QC/038"/>
    <m/>
    <s v="IPQC"/>
    <n v="19800"/>
    <s v="https://www.industrybuying.com/friability-test-apparatus-htlp-LAB.FRI.48022965/?srsltid=ASuE1wSXZ6U9LYa9VgNhwczDpUqOlW--gepD-A4w8wYJyRNkXjtUc8wTRjA"/>
    <d v="2006-04-01T00:00:00"/>
    <n v="17.297222222222221"/>
    <n v="20"/>
    <n v="0.9"/>
    <n v="15411.824999999999"/>
    <n v="4388.1750000000011"/>
  </r>
  <r>
    <n v="70"/>
    <x v="1"/>
    <s v="Stability Chamber"/>
    <s v="MB/QC/039"/>
    <m/>
    <s v="Micro "/>
    <n v="50000"/>
    <s v="https://www.tradeindia.com/products/stability-chamber-c7858950.html"/>
    <d v="2006-04-01T00:00:00"/>
    <n v="17.297222222222221"/>
    <n v="20"/>
    <n v="0.9"/>
    <n v="38918.75"/>
    <n v="11081.25"/>
  </r>
  <r>
    <n v="71"/>
    <x v="1"/>
    <s v="Stability Chamber"/>
    <s v="MB/QC/040"/>
    <m/>
    <s v="Micro lab"/>
    <n v="50000"/>
    <s v="https://www.tradeindia.com/products/stability-chamber-c7858950.html"/>
    <d v="2006-04-01T00:00:00"/>
    <n v="17.297222222222221"/>
    <n v="20"/>
    <n v="0.9"/>
    <n v="38918.75"/>
    <n v="11081.25"/>
  </r>
  <r>
    <n v="72"/>
    <x v="1"/>
    <s v="Refrigerator"/>
    <s v="MB/QC/046"/>
    <m/>
    <s v="Micro "/>
    <n v="15000"/>
    <m/>
    <d v="2006-04-01T00:00:00"/>
    <n v="17.297222222222221"/>
    <n v="20"/>
    <n v="0.9"/>
    <n v="11675.624999999998"/>
    <n v="3324.3750000000018"/>
  </r>
  <r>
    <n v="73"/>
    <x v="1"/>
    <s v="Karl fischerTitrator"/>
    <s v="MB/QC/048"/>
    <m/>
    <s v="Instrumentation area 1st "/>
    <n v="101250"/>
    <s v="https://www.tradeindia.com/products/digital-automatic-karl-fischer-titrator-c6969156.html"/>
    <d v="2006-04-01T00:00:00"/>
    <n v="17.297222222222221"/>
    <n v="20"/>
    <n v="0.9"/>
    <n v="78810.46875"/>
    <n v="22439.53125"/>
  </r>
  <r>
    <n v="74"/>
    <x v="1"/>
    <s v="High Performance Liquid Chromatography"/>
    <s v="MB/QC/052"/>
    <m/>
    <s v="Instrumentation area 2nd "/>
    <n v="800000"/>
    <s v="https://www.tradeindia.com/products/high-performance-liquid-chromatography-hplc-systems-c7747108.html"/>
    <d v="2006-04-01T00:00:00"/>
    <n v="17.297222222222221"/>
    <n v="20"/>
    <n v="0.9"/>
    <n v="622700"/>
    <n v="177300"/>
  </r>
  <r>
    <n v="75"/>
    <x v="1"/>
    <s v="Dissolution Test Apparatus"/>
    <s v="MB/QC/053"/>
    <m/>
    <s v="Instrumentation area 1st"/>
    <n v="60000"/>
    <s v="https://www.tradeindia.com/products/dissolution-rate-test-apparatus-c2302036.html"/>
    <d v="2006-04-01T00:00:00"/>
    <n v="17.297222222222221"/>
    <n v="20"/>
    <n v="0.9"/>
    <n v="46702.499999999993"/>
    <n v="13297.500000000007"/>
  </r>
  <r>
    <n v="76"/>
    <x v="1"/>
    <s v="Muffle Furnance"/>
    <s v="MB/QC/058"/>
    <m/>
    <s v="Hot zone QC"/>
    <n v="29000"/>
    <s v="https://www.dentalkart.com/unident-dental-rectangular-muffle-furnace.html"/>
    <d v="2006-04-01T00:00:00"/>
    <n v="17.297222222222221"/>
    <n v="20"/>
    <n v="0.9"/>
    <n v="22572.874999999996"/>
    <n v="6427.1250000000036"/>
  </r>
  <r>
    <n v="77"/>
    <x v="1"/>
    <s v="Humidity meter "/>
    <s v="MB/QC/059"/>
    <m/>
    <m/>
    <n v="1900"/>
    <s v="https://www.google.com/shopping/product/6041495027134795733?rlz=1C1RLNS_enIN1055IN1055&amp;q=Humidity+meter&amp;biw=1600&amp;bih=757&amp;dpr=1&amp;prds=eto:16733807500991106782_0,pid:6118434176110631795&amp;sa=X&amp;ved=0ahUKEwiy9-Gb_JeAAxVBGIgKHVfsAbIQ8wIIqAs"/>
    <d v="2006-04-01T00:00:00"/>
    <n v="17.297222222222221"/>
    <n v="20"/>
    <n v="0.9"/>
    <n v="1478.9124999999999"/>
    <n v="421.08750000000009"/>
  </r>
  <r>
    <n v="78"/>
    <x v="1"/>
    <s v="Sonicator "/>
    <s v="MB/QC/123"/>
    <m/>
    <s v="Chemical testing lab "/>
    <n v="165355"/>
    <s v="https://hoverlabsonline.com/products/probe-sonicator-touch-screen?variant=30769473388643&amp;currency=INR&amp;utm_medium=product_sync&amp;utm_source=google&amp;utm_content=sag_organic&amp;utm_campaign=sag_organic"/>
    <d v="2006-04-01T00:00:00"/>
    <n v="17.297222222222221"/>
    <n v="20"/>
    <n v="0.9"/>
    <n v="128708.19812499998"/>
    <n v="36646.801875000019"/>
  </r>
  <r>
    <n v="79"/>
    <x v="1"/>
    <s v="TACHOMETER "/>
    <s v="MB/QC/130"/>
    <m/>
    <s v="Instrumentation room"/>
    <n v="15000"/>
    <s v="https://vegabazaar.com/product/Amprobe-Tacho-Meter--Tach-10/?srsltid=ASuE1wQdxHft-Mdr7YsaEMh8ztC30pkdIGEY4UmavHA_GWSyeva3mQY9QjE"/>
    <d v="2006-04-01T00:00:00"/>
    <n v="17.297222222222221"/>
    <n v="20"/>
    <n v="0.9"/>
    <n v="11675.624999999998"/>
    <n v="3324.3750000000018"/>
  </r>
  <r>
    <n v="80"/>
    <x v="1"/>
    <s v="Oven "/>
    <s v="MB/QC/131"/>
    <m/>
    <s v="Micro lab "/>
    <n v="93000"/>
    <s v="https://www.tradeindia.com/products/tray-drier-industrial-oven-c1446420.html"/>
    <d v="2006-04-01T00:00:00"/>
    <n v="17.297222222222221"/>
    <n v="20"/>
    <n v="0.9"/>
    <n v="72388.875"/>
    <n v="20611.125"/>
  </r>
  <r>
    <n v="81"/>
    <x v="1"/>
    <s v="pH meter"/>
    <s v="MB/QC/138"/>
    <m/>
    <s v="QC"/>
    <n v="15000"/>
    <m/>
    <d v="2006-04-01T00:00:00"/>
    <n v="17.297222222222221"/>
    <n v="20"/>
    <n v="0.9"/>
    <n v="11675.624999999998"/>
    <n v="3324.3750000000018"/>
  </r>
  <r>
    <n v="82"/>
    <x v="1"/>
    <s v="Spectrophotometer (UV / VISIBLE)"/>
    <s v="MB/QC/142"/>
    <m/>
    <s v="Instrumentation area 2nd"/>
    <n v="300000"/>
    <s v="https://www.laboratorydeal.com/products/uv-visible-spectrophotometer?variant=20456421589090&amp;currency=INR&amp;utm_source=google&amp;utm_medium=cpc&amp;utm_campaign=google+shopping&amp;srsltid=ASuE1wTfGAdEGpalDmLWdG5mRaBz7Bly9Av_MRCQTGZH0yUnTWRO07Q691U"/>
    <d v="2006-04-01T00:00:00"/>
    <n v="17.297222222222221"/>
    <n v="20"/>
    <n v="0.9"/>
    <n v="233512.49999999997"/>
    <n v="66487.500000000029"/>
  </r>
  <r>
    <n v="83"/>
    <x v="1"/>
    <s v="Dissolution Apparatus"/>
    <s v="MB/QC/153"/>
    <m/>
    <s v="Instrumentation area 1st"/>
    <n v="60000"/>
    <s v="https://www.tradeindia.com/products/dissolution-rate-test-apparatus-c2302036.html"/>
    <d v="2006-04-01T00:00:00"/>
    <n v="17.297222222222221"/>
    <n v="20"/>
    <n v="0.9"/>
    <n v="46702.499999999993"/>
    <n v="13297.500000000007"/>
  </r>
  <r>
    <n v="84"/>
    <x v="1"/>
    <s v="Conductivity Meter"/>
    <s v="MB/QC/159"/>
    <m/>
    <s v="Chemical testing Lab"/>
    <n v="18000"/>
    <s v="https://www.laboratorydeal.com/products/best-benchtop-conductivity-meter-tds-meter?variant=31234486337634&amp;currency=INR&amp;utm_source=google&amp;utm_medium=cpc&amp;utm_campaign=google+shopping&amp;srsltid=ASuE1wSdANOY2pDASrhe6M8mJ_qUDEbMvLU_P3hgcUVK_nW0MOBjzJ4VE2A"/>
    <d v="2006-04-01T00:00:00"/>
    <n v="17.297222222222221"/>
    <n v="20"/>
    <n v="0.9"/>
    <n v="14010.749999999998"/>
    <n v="3989.2500000000018"/>
  </r>
  <r>
    <n v="85"/>
    <x v="1"/>
    <s v="Shimadzu Balance Model No. BL 220H Sr. No. D432913333 "/>
    <s v="MB/QC/160"/>
    <m/>
    <s v="Chemical testing Lab"/>
    <n v="150000"/>
    <s v="https://www.tradeindia.com/products/at-r-series-shimadzu-analytical-balance-c7507275.html"/>
    <d v="2006-04-01T00:00:00"/>
    <n v="17.297222222222221"/>
    <n v="20"/>
    <n v="0.9"/>
    <n v="116756.24999999999"/>
    <n v="33243.750000000015"/>
  </r>
  <r>
    <n v="86"/>
    <x v="2"/>
    <s v="125 KVA Kirloskar DG Set"/>
    <m/>
    <m/>
    <m/>
    <n v="340000"/>
    <s v="https://www.tradeindia.com/products/best-power-to-weight-ratio-125-kva-kirloskar-dg-set-sanjana-7649825.html"/>
    <d v="2006-04-01T00:00:00"/>
    <n v="17.297222222222221"/>
    <n v="25"/>
    <n v="0.9"/>
    <n v="211718"/>
    <n v="128282"/>
  </r>
  <r>
    <n v="87"/>
    <x v="2"/>
    <s v="250 KVA Kirloskar DG Set"/>
    <m/>
    <m/>
    <m/>
    <n v="1450000"/>
    <s v="https://www.tradeindia.com/products/kirloskar-250-kva-silent-diesel-generator-c7951126.html"/>
    <d v="2006-04-01T00:00:00"/>
    <n v="17.297222222222221"/>
    <n v="25"/>
    <n v="0.9"/>
    <n v="902915"/>
    <n v="547085"/>
  </r>
  <r>
    <n v="88"/>
    <x v="2"/>
    <s v="2KL/Day ETP"/>
    <m/>
    <m/>
    <m/>
    <n v="300000"/>
    <m/>
    <d v="2006-04-01T00:00:00"/>
    <n v="17.297222222222221"/>
    <n v="25"/>
    <n v="0.9"/>
    <n v="186810.00000000003"/>
    <n v="113189.99999999997"/>
  </r>
  <r>
    <n v="89"/>
    <x v="2"/>
    <s v="7.2 Kg/cm2 Chicago Compressors"/>
    <m/>
    <m/>
    <m/>
    <n v="916402"/>
    <s v="https://www.industrybuying.com/screw-air-compressor-chicago-pneumatic-PNE.AIR.77614383/?srsltid=ASuE1wSutyZ7Uu4nhvZ-TUg3fC0eK7AWDH5V8VZS-3w3RXMZPUZaa5zqBxQ"/>
    <d v="2006-04-01T00:00:00"/>
    <n v="17.297222222222221"/>
    <n v="25"/>
    <n v="0.9"/>
    <n v="570643.52539999993"/>
    <n v="345758.47460000007"/>
  </r>
  <r>
    <n v="90"/>
    <x v="2"/>
    <s v="Trasformer"/>
    <m/>
    <m/>
    <m/>
    <n v="350000"/>
    <s v="https://www.tradeindia.com/products/250-kva-transformer-c4718506.html"/>
    <d v="2006-04-01T00:00:00"/>
    <n v="17.297222222222221"/>
    <n v="25"/>
    <n v="0.9"/>
    <n v="217945"/>
    <n v="132055"/>
  </r>
  <r>
    <n v="91"/>
    <x v="2"/>
    <s v="RO and DM Plant 500 Liter/Hr"/>
    <m/>
    <m/>
    <m/>
    <n v="300000"/>
    <s v="https://www.tradeindia.com/products/industrial-ro-plant-for-commercial-usage-capacity-200-500-liter-hour-8367627.html"/>
    <d v="2006-04-01T00:00:00"/>
    <n v="17.297222222222221"/>
    <n v="25"/>
    <n v="0.9"/>
    <n v="186810.00000000003"/>
    <n v="113189.99999999997"/>
  </r>
  <r>
    <n v="92"/>
    <x v="2"/>
    <s v="50 HP Chicago Compressor, 10Kg/cm2"/>
    <m/>
    <m/>
    <m/>
    <n v="2500000"/>
    <s v="https://www.google.com/shopping/product/7426595084911075565?hl=en&amp;q=7.2+Kg/cm2+Chicago+Compressors&amp;biw=1600&amp;bih=757&amp;dpr=1&amp;prds=eto:10397828835435879785_0,pid:1749315656963296051&amp;sa=X&amp;ved=0ahUKEwjPydfSqZiAAxUmavUHHVpgAUIQ8wII9gQ"/>
    <d v="2006-04-01T00:00:00"/>
    <n v="17.297222222222221"/>
    <n v="25"/>
    <n v="0.9"/>
    <n v="1556750.0000000002"/>
    <n v="943249.999999999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7" firstHeaderRow="0" firstDataRow="1" firstDataCol="1"/>
  <pivotFields count="14"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dataField="1" numFmtId="164" showAll="0"/>
    <pivotField showAll="0"/>
    <pivotField numFmtId="14" showAll="0"/>
    <pivotField numFmtId="43" showAll="0"/>
    <pivotField showAll="0"/>
    <pivotField numFmtId="9" showAll="0"/>
    <pivotField numFmtId="164" showAll="0"/>
    <pivotField dataField="1" numFmtId="164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CRC" fld="6" baseField="0" baseItem="0"/>
    <dataField name="Sum of DRC" fld="13" baseField="0" baseItem="0"/>
  </dataFields>
  <formats count="2">
    <format dxfId="5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F6" sqref="F6"/>
    </sheetView>
  </sheetViews>
  <sheetFormatPr defaultRowHeight="15" x14ac:dyDescent="0.25"/>
  <cols>
    <col min="2" max="2" width="32.42578125" bestFit="1" customWidth="1"/>
    <col min="3" max="4" width="9" style="2" bestFit="1" customWidth="1"/>
    <col min="5" max="6" width="11.5703125" bestFit="1" customWidth="1"/>
  </cols>
  <sheetData>
    <row r="1" spans="2:6" x14ac:dyDescent="0.25">
      <c r="C1" s="3"/>
      <c r="D1" s="3"/>
    </row>
    <row r="2" spans="2:6" x14ac:dyDescent="0.25">
      <c r="C2" s="28" t="s">
        <v>12</v>
      </c>
      <c r="D2" s="28"/>
      <c r="E2" s="29" t="s">
        <v>13</v>
      </c>
      <c r="F2" s="29"/>
    </row>
    <row r="3" spans="2:6" x14ac:dyDescent="0.25">
      <c r="C3" s="1" t="s">
        <v>8</v>
      </c>
      <c r="D3" s="1" t="s">
        <v>9</v>
      </c>
      <c r="E3" s="1" t="s">
        <v>8</v>
      </c>
      <c r="F3" s="1" t="s">
        <v>9</v>
      </c>
    </row>
    <row r="4" spans="2:6" x14ac:dyDescent="0.25">
      <c r="B4" t="s">
        <v>0</v>
      </c>
      <c r="C4" s="2">
        <v>18299.8</v>
      </c>
      <c r="D4" s="2">
        <v>18299.8</v>
      </c>
      <c r="E4" s="4">
        <f>C4*100</f>
        <v>1829980</v>
      </c>
      <c r="F4" s="4">
        <f t="shared" ref="F4:F11" si="0">D4*100</f>
        <v>1829980</v>
      </c>
    </row>
    <row r="5" spans="2:6" x14ac:dyDescent="0.25">
      <c r="B5" t="s">
        <v>1</v>
      </c>
      <c r="C5" s="2">
        <v>245157.65</v>
      </c>
      <c r="D5" s="2">
        <v>116187.68</v>
      </c>
      <c r="E5" s="4">
        <f t="shared" ref="E5:E11" si="1">C5*100</f>
        <v>24515765</v>
      </c>
      <c r="F5" s="4">
        <f t="shared" si="0"/>
        <v>11618768</v>
      </c>
    </row>
    <row r="6" spans="2:6" x14ac:dyDescent="0.25">
      <c r="B6" t="s">
        <v>2</v>
      </c>
      <c r="C6" s="2">
        <v>351008.3</v>
      </c>
      <c r="D6" s="2">
        <v>102207.74</v>
      </c>
      <c r="E6" s="4">
        <f t="shared" si="1"/>
        <v>35100830</v>
      </c>
      <c r="F6" s="4">
        <f t="shared" si="0"/>
        <v>10220774</v>
      </c>
    </row>
    <row r="7" spans="2:6" x14ac:dyDescent="0.25">
      <c r="B7" t="s">
        <v>3</v>
      </c>
      <c r="C7" s="2">
        <v>13530.69</v>
      </c>
      <c r="D7" s="2">
        <v>1572.37</v>
      </c>
      <c r="E7" s="4">
        <f t="shared" si="1"/>
        <v>1353069</v>
      </c>
      <c r="F7" s="4">
        <f t="shared" si="0"/>
        <v>157237</v>
      </c>
    </row>
    <row r="8" spans="2:6" x14ac:dyDescent="0.25">
      <c r="B8" t="s">
        <v>4</v>
      </c>
      <c r="C8" s="2">
        <v>16736.580000000002</v>
      </c>
      <c r="D8" s="2">
        <v>2087.0300000000002</v>
      </c>
      <c r="E8" s="4">
        <f t="shared" si="1"/>
        <v>1673658.0000000002</v>
      </c>
      <c r="F8" s="4">
        <f t="shared" si="0"/>
        <v>208703.00000000003</v>
      </c>
    </row>
    <row r="9" spans="2:6" x14ac:dyDescent="0.25">
      <c r="B9" t="s">
        <v>5</v>
      </c>
      <c r="C9" s="2">
        <v>28117.86</v>
      </c>
      <c r="D9" s="2">
        <v>1648.47</v>
      </c>
      <c r="E9" s="4">
        <f t="shared" si="1"/>
        <v>2811786</v>
      </c>
      <c r="F9" s="4">
        <f t="shared" si="0"/>
        <v>164847</v>
      </c>
    </row>
    <row r="10" spans="2:6" x14ac:dyDescent="0.25">
      <c r="B10" t="s">
        <v>6</v>
      </c>
      <c r="C10" s="2">
        <v>81231.81</v>
      </c>
      <c r="D10" s="2">
        <v>14936.09</v>
      </c>
      <c r="E10" s="4">
        <f t="shared" si="1"/>
        <v>8123181</v>
      </c>
      <c r="F10" s="4">
        <f t="shared" si="0"/>
        <v>1493609</v>
      </c>
    </row>
    <row r="11" spans="2:6" x14ac:dyDescent="0.25">
      <c r="B11" t="s">
        <v>7</v>
      </c>
      <c r="C11" s="2">
        <v>12464.91</v>
      </c>
      <c r="D11" s="2">
        <v>4686.62</v>
      </c>
      <c r="E11" s="4">
        <f t="shared" si="1"/>
        <v>1246491</v>
      </c>
      <c r="F11" s="4">
        <f t="shared" si="0"/>
        <v>468662</v>
      </c>
    </row>
    <row r="12" spans="2:6" x14ac:dyDescent="0.25">
      <c r="C12" s="5">
        <f>SUM(C4:C11)</f>
        <v>766547.6</v>
      </c>
      <c r="D12" s="5">
        <f>SUM(D4:D11)</f>
        <v>261625.79999999996</v>
      </c>
      <c r="E12" s="5">
        <f t="shared" ref="E12:F12" si="2">SUM(E4:E11)</f>
        <v>76654760</v>
      </c>
      <c r="F12" s="5">
        <f t="shared" si="2"/>
        <v>26162580</v>
      </c>
    </row>
    <row r="14" spans="2:6" x14ac:dyDescent="0.25">
      <c r="B14" t="s">
        <v>10</v>
      </c>
      <c r="C14" s="2">
        <v>145226.13</v>
      </c>
      <c r="D14" s="2">
        <v>33.26</v>
      </c>
      <c r="E14" s="4">
        <f t="shared" ref="E14:E15" si="3">C14*100</f>
        <v>14522613</v>
      </c>
      <c r="F14" s="4">
        <f t="shared" ref="F14:F15" si="4">D14*100</f>
        <v>3326</v>
      </c>
    </row>
    <row r="15" spans="2:6" x14ac:dyDescent="0.25">
      <c r="B15" t="s">
        <v>11</v>
      </c>
      <c r="C15" s="2">
        <v>38867.06</v>
      </c>
      <c r="D15" s="2">
        <v>15309.3</v>
      </c>
      <c r="E15" s="4">
        <f t="shared" si="3"/>
        <v>3886706</v>
      </c>
      <c r="F15" s="4">
        <f t="shared" si="4"/>
        <v>1530930</v>
      </c>
    </row>
    <row r="16" spans="2:6" x14ac:dyDescent="0.25">
      <c r="C16" s="5">
        <f>SUM(C14:C15)</f>
        <v>184093.19</v>
      </c>
      <c r="D16" s="5">
        <f>SUM(D14:D15)</f>
        <v>15342.56</v>
      </c>
      <c r="E16" s="5">
        <f t="shared" ref="E16:F16" si="5">SUM(E14:E15)</f>
        <v>18409319</v>
      </c>
      <c r="F16" s="5">
        <f t="shared" si="5"/>
        <v>1534256</v>
      </c>
    </row>
    <row r="17" spans="3:6" x14ac:dyDescent="0.25">
      <c r="C17" s="5">
        <f>C16+C12</f>
        <v>950640.79</v>
      </c>
      <c r="D17" s="5">
        <f>D16+D12</f>
        <v>276968.36</v>
      </c>
      <c r="E17" s="5">
        <f t="shared" ref="E17:F17" si="6">E16+E12</f>
        <v>95064079</v>
      </c>
      <c r="F17" s="5">
        <f t="shared" si="6"/>
        <v>27696836</v>
      </c>
    </row>
  </sheetData>
  <mergeCells count="2">
    <mergeCell ref="C2:D2"/>
    <mergeCell ref="E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C7" sqref="C7"/>
    </sheetView>
  </sheetViews>
  <sheetFormatPr defaultRowHeight="15" x14ac:dyDescent="0.25"/>
  <cols>
    <col min="1" max="1" width="14" bestFit="1" customWidth="1"/>
    <col min="2" max="2" width="13.42578125" style="2" bestFit="1" customWidth="1"/>
    <col min="3" max="3" width="12" style="2" bestFit="1" customWidth="1"/>
  </cols>
  <sheetData>
    <row r="3" spans="1:3" x14ac:dyDescent="0.25">
      <c r="A3" s="32" t="s">
        <v>289</v>
      </c>
      <c r="B3" s="4" t="s">
        <v>291</v>
      </c>
      <c r="C3" s="4" t="s">
        <v>292</v>
      </c>
    </row>
    <row r="4" spans="1:3" x14ac:dyDescent="0.25">
      <c r="A4" s="33" t="s">
        <v>280</v>
      </c>
      <c r="B4" s="4">
        <v>6156402</v>
      </c>
      <c r="C4" s="4">
        <v>2322810.4745999998</v>
      </c>
    </row>
    <row r="5" spans="1:3" x14ac:dyDescent="0.25">
      <c r="A5" s="33" t="s">
        <v>202</v>
      </c>
      <c r="B5" s="4">
        <v>17107268</v>
      </c>
      <c r="C5" s="4">
        <v>6010709.8920833347</v>
      </c>
    </row>
    <row r="6" spans="1:3" x14ac:dyDescent="0.25">
      <c r="A6" s="33" t="s">
        <v>203</v>
      </c>
      <c r="B6" s="4">
        <v>2931325</v>
      </c>
      <c r="C6" s="4">
        <v>649654.90312499995</v>
      </c>
    </row>
    <row r="7" spans="1:3" x14ac:dyDescent="0.25">
      <c r="A7" s="33" t="s">
        <v>290</v>
      </c>
      <c r="B7" s="4">
        <v>26194995</v>
      </c>
      <c r="C7" s="4">
        <v>8983175.2698083334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tabSelected="1" topLeftCell="D1" workbookViewId="0">
      <selection activeCell="Q2" sqref="Q2"/>
    </sheetView>
  </sheetViews>
  <sheetFormatPr defaultRowHeight="15" x14ac:dyDescent="0.25"/>
  <cols>
    <col min="1" max="1" width="9.140625" style="6"/>
    <col min="2" max="2" width="14" style="7" bestFit="1" customWidth="1"/>
    <col min="3" max="3" width="63.85546875" style="7" bestFit="1" customWidth="1"/>
    <col min="4" max="4" width="21.5703125" style="7" customWidth="1"/>
    <col min="5" max="5" width="11.140625" style="7" bestFit="1" customWidth="1"/>
    <col min="6" max="6" width="23" style="7" customWidth="1"/>
    <col min="7" max="7" width="12.5703125" style="16" bestFit="1" customWidth="1"/>
    <col min="8" max="8" width="9.140625" style="7"/>
    <col min="9" max="9" width="10.42578125" style="7" bestFit="1" customWidth="1"/>
    <col min="10" max="10" width="10.42578125" style="7" customWidth="1"/>
    <col min="11" max="12" width="9.140625" style="7"/>
    <col min="13" max="13" width="11.7109375" style="16" bestFit="1" customWidth="1"/>
    <col min="14" max="15" width="11.5703125" style="16" bestFit="1" customWidth="1"/>
    <col min="16" max="17" width="12.5703125" style="16" bestFit="1" customWidth="1"/>
    <col min="18" max="16384" width="9.140625" style="7"/>
  </cols>
  <sheetData>
    <row r="2" spans="1:17" x14ac:dyDescent="0.25">
      <c r="A2" s="14"/>
      <c r="G2" s="16">
        <f>SUM(G4:G95)</f>
        <v>26194995</v>
      </c>
      <c r="J2" s="18">
        <v>45125</v>
      </c>
      <c r="M2" s="16">
        <f>SUM(M4:M95)</f>
        <v>17211819.730191659</v>
      </c>
      <c r="N2" s="16">
        <f>SUM(N4:N95)</f>
        <v>8983175.2698083334</v>
      </c>
      <c r="O2" s="16">
        <v>9000000</v>
      </c>
      <c r="P2" s="16">
        <f>O2*0.85</f>
        <v>7650000</v>
      </c>
      <c r="Q2" s="16">
        <f>O2*0.75</f>
        <v>6750000</v>
      </c>
    </row>
    <row r="3" spans="1:17" x14ac:dyDescent="0.25">
      <c r="A3" s="12" t="s">
        <v>205</v>
      </c>
      <c r="B3" s="13" t="s">
        <v>204</v>
      </c>
      <c r="C3" s="12" t="s">
        <v>14</v>
      </c>
      <c r="D3" s="12" t="s">
        <v>15</v>
      </c>
      <c r="E3" s="12" t="s">
        <v>210</v>
      </c>
      <c r="F3" s="13" t="s">
        <v>201</v>
      </c>
      <c r="G3" s="16" t="s">
        <v>281</v>
      </c>
      <c r="H3" s="12" t="s">
        <v>282</v>
      </c>
      <c r="I3" s="12" t="s">
        <v>283</v>
      </c>
      <c r="J3" s="12" t="s">
        <v>284</v>
      </c>
      <c r="K3" s="12" t="s">
        <v>285</v>
      </c>
      <c r="L3" s="12" t="s">
        <v>286</v>
      </c>
      <c r="M3" s="16" t="s">
        <v>287</v>
      </c>
      <c r="N3" s="16" t="s">
        <v>288</v>
      </c>
    </row>
    <row r="4" spans="1:17" x14ac:dyDescent="0.25">
      <c r="A4" s="6">
        <v>1</v>
      </c>
      <c r="B4" s="7" t="s">
        <v>202</v>
      </c>
      <c r="C4" s="20" t="s">
        <v>16</v>
      </c>
      <c r="D4" s="8" t="s">
        <v>17</v>
      </c>
      <c r="E4" s="20" t="s">
        <v>18</v>
      </c>
      <c r="G4" s="22">
        <v>350000</v>
      </c>
      <c r="H4" s="7" t="s">
        <v>265</v>
      </c>
      <c r="I4" s="18">
        <v>38808</v>
      </c>
      <c r="J4" s="15">
        <f>YEARFRAC(I4,$J$2)</f>
        <v>17.297222222222221</v>
      </c>
      <c r="K4" s="7">
        <v>24</v>
      </c>
      <c r="L4" s="17">
        <v>0.9</v>
      </c>
      <c r="M4" s="16">
        <f>G4*(L4/K4)*IF(J4&gt;K4,K4,J4)</f>
        <v>227026.04166666666</v>
      </c>
      <c r="N4" s="16">
        <f>G4-M4</f>
        <v>122973.95833333334</v>
      </c>
    </row>
    <row r="5" spans="1:17" x14ac:dyDescent="0.25">
      <c r="A5" s="6">
        <v>2</v>
      </c>
      <c r="B5" s="7" t="s">
        <v>202</v>
      </c>
      <c r="C5" s="20" t="s">
        <v>19</v>
      </c>
      <c r="D5" s="20" t="s">
        <v>20</v>
      </c>
      <c r="E5" s="20" t="s">
        <v>21</v>
      </c>
      <c r="F5" s="21"/>
      <c r="G5" s="22">
        <v>500000</v>
      </c>
      <c r="H5" s="7" t="s">
        <v>264</v>
      </c>
      <c r="I5" s="18">
        <v>38808</v>
      </c>
      <c r="J5" s="15">
        <f>YEARFRAC(I5,$J$2)</f>
        <v>17.297222222222221</v>
      </c>
      <c r="K5" s="7">
        <v>24</v>
      </c>
      <c r="L5" s="17">
        <v>0.9</v>
      </c>
      <c r="M5" s="16">
        <f t="shared" ref="M5:M68" si="0">G5*(L5/K5)*IF(J5&gt;K5,K5,J5)</f>
        <v>324322.91666666663</v>
      </c>
      <c r="N5" s="16">
        <f t="shared" ref="N5:N68" si="1">G5-M5</f>
        <v>175677.08333333337</v>
      </c>
    </row>
    <row r="6" spans="1:17" x14ac:dyDescent="0.25">
      <c r="A6" s="6">
        <v>3</v>
      </c>
      <c r="B6" s="7" t="s">
        <v>202</v>
      </c>
      <c r="C6" s="20" t="s">
        <v>19</v>
      </c>
      <c r="D6" s="20" t="s">
        <v>22</v>
      </c>
      <c r="E6" s="20" t="s">
        <v>23</v>
      </c>
      <c r="F6" s="21"/>
      <c r="G6" s="22">
        <v>515000</v>
      </c>
      <c r="H6" s="7" t="s">
        <v>264</v>
      </c>
      <c r="I6" s="18">
        <v>38808</v>
      </c>
      <c r="J6" s="15">
        <f>YEARFRAC(I6,$J$2)</f>
        <v>17.297222222222221</v>
      </c>
      <c r="K6" s="7">
        <v>24</v>
      </c>
      <c r="L6" s="17">
        <v>0.9</v>
      </c>
      <c r="M6" s="16">
        <f t="shared" si="0"/>
        <v>334052.60416666663</v>
      </c>
      <c r="N6" s="16">
        <f t="shared" si="1"/>
        <v>180947.39583333337</v>
      </c>
    </row>
    <row r="7" spans="1:17" x14ac:dyDescent="0.25">
      <c r="A7" s="6">
        <v>4</v>
      </c>
      <c r="B7" s="7" t="s">
        <v>202</v>
      </c>
      <c r="C7" s="8" t="s">
        <v>19</v>
      </c>
      <c r="D7" s="8" t="s">
        <v>24</v>
      </c>
      <c r="E7" s="8" t="s">
        <v>25</v>
      </c>
      <c r="G7" s="16">
        <v>1150000</v>
      </c>
      <c r="H7" s="7" t="s">
        <v>261</v>
      </c>
      <c r="I7" s="18">
        <v>38808</v>
      </c>
      <c r="J7" s="15">
        <f>YEARFRAC(I7,$J$2)</f>
        <v>17.297222222222221</v>
      </c>
      <c r="K7" s="7">
        <v>24</v>
      </c>
      <c r="L7" s="17">
        <v>0.9</v>
      </c>
      <c r="M7" s="16">
        <f t="shared" si="0"/>
        <v>745942.70833333326</v>
      </c>
      <c r="N7" s="16">
        <f t="shared" si="1"/>
        <v>404057.29166666674</v>
      </c>
    </row>
    <row r="8" spans="1:17" x14ac:dyDescent="0.25">
      <c r="A8" s="6">
        <v>5</v>
      </c>
      <c r="B8" s="7" t="s">
        <v>202</v>
      </c>
      <c r="C8" s="8" t="s">
        <v>16</v>
      </c>
      <c r="D8" s="8" t="s">
        <v>26</v>
      </c>
      <c r="E8" s="8" t="s">
        <v>27</v>
      </c>
      <c r="G8" s="16">
        <v>15000</v>
      </c>
      <c r="H8" s="7" t="s">
        <v>211</v>
      </c>
      <c r="I8" s="18">
        <v>38808</v>
      </c>
      <c r="J8" s="15">
        <f>YEARFRAC(I8,$J$2)</f>
        <v>17.297222222222221</v>
      </c>
      <c r="K8" s="7">
        <v>24</v>
      </c>
      <c r="L8" s="17">
        <v>0.9</v>
      </c>
      <c r="M8" s="16">
        <f t="shared" si="0"/>
        <v>9729.6875</v>
      </c>
      <c r="N8" s="16">
        <f t="shared" si="1"/>
        <v>5270.3125</v>
      </c>
    </row>
    <row r="9" spans="1:17" x14ac:dyDescent="0.25">
      <c r="A9" s="6">
        <v>6</v>
      </c>
      <c r="B9" s="7" t="s">
        <v>202</v>
      </c>
      <c r="C9" s="20" t="s">
        <v>16</v>
      </c>
      <c r="D9" s="8" t="s">
        <v>28</v>
      </c>
      <c r="E9" s="20" t="s">
        <v>29</v>
      </c>
      <c r="G9" s="22">
        <v>300000</v>
      </c>
      <c r="H9" s="7" t="s">
        <v>265</v>
      </c>
      <c r="I9" s="18">
        <v>38808</v>
      </c>
      <c r="J9" s="15">
        <f>YEARFRAC(I9,$J$2)</f>
        <v>17.297222222222221</v>
      </c>
      <c r="K9" s="7">
        <v>24</v>
      </c>
      <c r="L9" s="17">
        <v>0.9</v>
      </c>
      <c r="M9" s="16">
        <f t="shared" si="0"/>
        <v>194593.74999999997</v>
      </c>
      <c r="N9" s="16">
        <f t="shared" si="1"/>
        <v>105406.25000000003</v>
      </c>
    </row>
    <row r="10" spans="1:17" x14ac:dyDescent="0.25">
      <c r="A10" s="6">
        <v>7</v>
      </c>
      <c r="B10" s="7" t="s">
        <v>202</v>
      </c>
      <c r="C10" s="20" t="s">
        <v>16</v>
      </c>
      <c r="D10" s="8" t="s">
        <v>30</v>
      </c>
      <c r="E10" s="20" t="s">
        <v>18</v>
      </c>
      <c r="G10" s="22">
        <v>350000</v>
      </c>
      <c r="H10" s="7" t="s">
        <v>265</v>
      </c>
      <c r="I10" s="18">
        <v>38808</v>
      </c>
      <c r="J10" s="15">
        <f>YEARFRAC(I10,$J$2)</f>
        <v>17.297222222222221</v>
      </c>
      <c r="K10" s="7">
        <v>24</v>
      </c>
      <c r="L10" s="17">
        <v>0.9</v>
      </c>
      <c r="M10" s="16">
        <f t="shared" si="0"/>
        <v>227026.04166666666</v>
      </c>
      <c r="N10" s="16">
        <f t="shared" si="1"/>
        <v>122973.95833333334</v>
      </c>
    </row>
    <row r="11" spans="1:17" x14ac:dyDescent="0.25">
      <c r="A11" s="6">
        <v>8</v>
      </c>
      <c r="B11" s="7" t="s">
        <v>202</v>
      </c>
      <c r="C11" s="20" t="s">
        <v>16</v>
      </c>
      <c r="D11" s="8" t="s">
        <v>31</v>
      </c>
      <c r="E11" s="20" t="s">
        <v>18</v>
      </c>
      <c r="G11" s="22">
        <v>350000</v>
      </c>
      <c r="H11" s="7" t="s">
        <v>265</v>
      </c>
      <c r="I11" s="18">
        <v>38808</v>
      </c>
      <c r="J11" s="15">
        <f>YEARFRAC(I11,$J$2)</f>
        <v>17.297222222222221</v>
      </c>
      <c r="K11" s="7">
        <v>24</v>
      </c>
      <c r="L11" s="17">
        <v>0.9</v>
      </c>
      <c r="M11" s="16">
        <f t="shared" si="0"/>
        <v>227026.04166666666</v>
      </c>
      <c r="N11" s="16">
        <f t="shared" si="1"/>
        <v>122973.95833333334</v>
      </c>
    </row>
    <row r="12" spans="1:17" x14ac:dyDescent="0.25">
      <c r="A12" s="6">
        <v>9</v>
      </c>
      <c r="B12" s="7" t="s">
        <v>202</v>
      </c>
      <c r="C12" s="20" t="s">
        <v>32</v>
      </c>
      <c r="D12" s="8" t="s">
        <v>33</v>
      </c>
      <c r="E12" s="20" t="s">
        <v>34</v>
      </c>
      <c r="G12" s="22">
        <v>500000</v>
      </c>
      <c r="H12" s="7" t="s">
        <v>212</v>
      </c>
      <c r="I12" s="18">
        <v>38808</v>
      </c>
      <c r="J12" s="15">
        <f>YEARFRAC(I12,$J$2)</f>
        <v>17.297222222222221</v>
      </c>
      <c r="K12" s="7">
        <v>24</v>
      </c>
      <c r="L12" s="17">
        <v>0.9</v>
      </c>
      <c r="M12" s="16">
        <f t="shared" si="0"/>
        <v>324322.91666666663</v>
      </c>
      <c r="N12" s="16">
        <f t="shared" si="1"/>
        <v>175677.08333333337</v>
      </c>
    </row>
    <row r="13" spans="1:17" x14ac:dyDescent="0.25">
      <c r="A13" s="6">
        <v>10</v>
      </c>
      <c r="B13" s="7" t="s">
        <v>202</v>
      </c>
      <c r="C13" s="20" t="s">
        <v>35</v>
      </c>
      <c r="D13" s="8" t="s">
        <v>36</v>
      </c>
      <c r="E13" s="20" t="s">
        <v>37</v>
      </c>
      <c r="G13" s="22">
        <v>600000</v>
      </c>
      <c r="H13" s="7" t="s">
        <v>212</v>
      </c>
      <c r="I13" s="18">
        <v>38808</v>
      </c>
      <c r="J13" s="15">
        <f>YEARFRAC(I13,$J$2)</f>
        <v>17.297222222222221</v>
      </c>
      <c r="K13" s="7">
        <v>24</v>
      </c>
      <c r="L13" s="17">
        <v>0.9</v>
      </c>
      <c r="M13" s="16">
        <f t="shared" si="0"/>
        <v>389187.49999999994</v>
      </c>
      <c r="N13" s="16">
        <f t="shared" si="1"/>
        <v>210812.50000000006</v>
      </c>
    </row>
    <row r="14" spans="1:17" x14ac:dyDescent="0.25">
      <c r="A14" s="6">
        <v>11</v>
      </c>
      <c r="B14" s="7" t="s">
        <v>202</v>
      </c>
      <c r="C14" s="8" t="s">
        <v>38</v>
      </c>
      <c r="D14" s="8" t="s">
        <v>39</v>
      </c>
      <c r="E14" s="8"/>
      <c r="G14" s="16">
        <v>473817</v>
      </c>
      <c r="H14" s="7" t="s">
        <v>213</v>
      </c>
      <c r="I14" s="18">
        <v>38808</v>
      </c>
      <c r="J14" s="15">
        <f>YEARFRAC(I14,$J$2)</f>
        <v>17.297222222222221</v>
      </c>
      <c r="K14" s="7">
        <v>24</v>
      </c>
      <c r="L14" s="17">
        <v>0.9</v>
      </c>
      <c r="M14" s="16">
        <f t="shared" si="0"/>
        <v>307339.42281249998</v>
      </c>
      <c r="N14" s="16">
        <f t="shared" si="1"/>
        <v>166477.57718750002</v>
      </c>
    </row>
    <row r="15" spans="1:17" x14ac:dyDescent="0.25">
      <c r="A15" s="6">
        <v>12</v>
      </c>
      <c r="B15" s="7" t="s">
        <v>202</v>
      </c>
      <c r="C15" s="8" t="s">
        <v>38</v>
      </c>
      <c r="D15" s="8" t="s">
        <v>40</v>
      </c>
      <c r="E15" s="8"/>
      <c r="G15" s="16">
        <v>473817</v>
      </c>
      <c r="H15" s="7" t="s">
        <v>213</v>
      </c>
      <c r="I15" s="18">
        <v>38808</v>
      </c>
      <c r="J15" s="15">
        <f>YEARFRAC(I15,$J$2)</f>
        <v>17.297222222222221</v>
      </c>
      <c r="K15" s="7">
        <v>24</v>
      </c>
      <c r="L15" s="17">
        <v>0.9</v>
      </c>
      <c r="M15" s="16">
        <f t="shared" si="0"/>
        <v>307339.42281249998</v>
      </c>
      <c r="N15" s="16">
        <f t="shared" si="1"/>
        <v>166477.57718750002</v>
      </c>
    </row>
    <row r="16" spans="1:17" x14ac:dyDescent="0.25">
      <c r="A16" s="6">
        <v>13</v>
      </c>
      <c r="B16" s="7" t="s">
        <v>202</v>
      </c>
      <c r="C16" s="8" t="s">
        <v>41</v>
      </c>
      <c r="D16" s="8" t="s">
        <v>42</v>
      </c>
      <c r="E16" s="8"/>
      <c r="G16" s="16">
        <v>340000</v>
      </c>
      <c r="H16" s="7" t="s">
        <v>214</v>
      </c>
      <c r="I16" s="18">
        <v>38808</v>
      </c>
      <c r="J16" s="15">
        <f>YEARFRAC(I16,$J$2)</f>
        <v>17.297222222222221</v>
      </c>
      <c r="K16" s="7">
        <v>24</v>
      </c>
      <c r="L16" s="17">
        <v>0.9</v>
      </c>
      <c r="M16" s="16">
        <f t="shared" si="0"/>
        <v>220539.58333333331</v>
      </c>
      <c r="N16" s="16">
        <f t="shared" si="1"/>
        <v>119460.41666666669</v>
      </c>
    </row>
    <row r="17" spans="1:14" x14ac:dyDescent="0.25">
      <c r="A17" s="6">
        <v>14</v>
      </c>
      <c r="B17" s="7" t="s">
        <v>202</v>
      </c>
      <c r="C17" s="8" t="s">
        <v>38</v>
      </c>
      <c r="D17" s="8" t="s">
        <v>43</v>
      </c>
      <c r="E17" s="8"/>
      <c r="G17" s="16">
        <v>473817</v>
      </c>
      <c r="H17" s="7" t="s">
        <v>213</v>
      </c>
      <c r="I17" s="18">
        <v>38808</v>
      </c>
      <c r="J17" s="15">
        <f>YEARFRAC(I17,$J$2)</f>
        <v>17.297222222222221</v>
      </c>
      <c r="K17" s="7">
        <v>24</v>
      </c>
      <c r="L17" s="17">
        <v>0.9</v>
      </c>
      <c r="M17" s="16">
        <f t="shared" si="0"/>
        <v>307339.42281249998</v>
      </c>
      <c r="N17" s="16">
        <f t="shared" si="1"/>
        <v>166477.57718750002</v>
      </c>
    </row>
    <row r="18" spans="1:14" x14ac:dyDescent="0.25">
      <c r="A18" s="6">
        <v>15</v>
      </c>
      <c r="B18" s="7" t="s">
        <v>202</v>
      </c>
      <c r="C18" s="8" t="s">
        <v>44</v>
      </c>
      <c r="D18" s="8" t="s">
        <v>45</v>
      </c>
      <c r="E18" s="8" t="s">
        <v>46</v>
      </c>
      <c r="G18" s="16">
        <v>250000</v>
      </c>
      <c r="H18" s="7" t="s">
        <v>262</v>
      </c>
      <c r="I18" s="18">
        <v>38808</v>
      </c>
      <c r="J18" s="15">
        <f>YEARFRAC(I18,$J$2)</f>
        <v>17.297222222222221</v>
      </c>
      <c r="K18" s="7">
        <v>24</v>
      </c>
      <c r="L18" s="17">
        <v>0.9</v>
      </c>
      <c r="M18" s="16">
        <f t="shared" si="0"/>
        <v>162161.45833333331</v>
      </c>
      <c r="N18" s="16">
        <f t="shared" si="1"/>
        <v>87838.541666666686</v>
      </c>
    </row>
    <row r="19" spans="1:14" x14ac:dyDescent="0.25">
      <c r="A19" s="6">
        <v>16</v>
      </c>
      <c r="B19" s="7" t="s">
        <v>202</v>
      </c>
      <c r="C19" s="8" t="s">
        <v>47</v>
      </c>
      <c r="D19" s="8" t="s">
        <v>48</v>
      </c>
      <c r="E19" s="8" t="s">
        <v>49</v>
      </c>
      <c r="G19" s="16">
        <v>300000</v>
      </c>
      <c r="H19" s="7" t="s">
        <v>262</v>
      </c>
      <c r="I19" s="18">
        <v>38808</v>
      </c>
      <c r="J19" s="15">
        <f>YEARFRAC(I19,$J$2)</f>
        <v>17.297222222222221</v>
      </c>
      <c r="K19" s="7">
        <v>24</v>
      </c>
      <c r="L19" s="17">
        <v>0.9</v>
      </c>
      <c r="M19" s="16">
        <f t="shared" si="0"/>
        <v>194593.74999999997</v>
      </c>
      <c r="N19" s="16">
        <f t="shared" si="1"/>
        <v>105406.25000000003</v>
      </c>
    </row>
    <row r="20" spans="1:14" x14ac:dyDescent="0.25">
      <c r="A20" s="6">
        <v>17</v>
      </c>
      <c r="B20" s="7" t="s">
        <v>202</v>
      </c>
      <c r="C20" s="20" t="s">
        <v>50</v>
      </c>
      <c r="D20" s="8" t="s">
        <v>51</v>
      </c>
      <c r="E20" s="20" t="s">
        <v>52</v>
      </c>
      <c r="G20" s="22">
        <v>150000</v>
      </c>
      <c r="H20" s="7" t="s">
        <v>217</v>
      </c>
      <c r="I20" s="18">
        <v>38808</v>
      </c>
      <c r="J20" s="15">
        <f>YEARFRAC(I20,$J$2)</f>
        <v>17.297222222222221</v>
      </c>
      <c r="K20" s="7">
        <v>24</v>
      </c>
      <c r="L20" s="17">
        <v>0.9</v>
      </c>
      <c r="M20" s="16">
        <f t="shared" si="0"/>
        <v>97296.874999999985</v>
      </c>
      <c r="N20" s="16">
        <f t="shared" si="1"/>
        <v>52703.125000000015</v>
      </c>
    </row>
    <row r="21" spans="1:14" x14ac:dyDescent="0.25">
      <c r="A21" s="6">
        <v>18</v>
      </c>
      <c r="B21" s="7" t="s">
        <v>202</v>
      </c>
      <c r="C21" s="20" t="s">
        <v>50</v>
      </c>
      <c r="D21" s="8" t="s">
        <v>53</v>
      </c>
      <c r="E21" s="20" t="s">
        <v>52</v>
      </c>
      <c r="G21" s="22">
        <v>150000</v>
      </c>
      <c r="H21" s="7" t="s">
        <v>217</v>
      </c>
      <c r="I21" s="18">
        <v>38808</v>
      </c>
      <c r="J21" s="15">
        <f>YEARFRAC(I21,$J$2)</f>
        <v>17.297222222222221</v>
      </c>
      <c r="K21" s="7">
        <v>24</v>
      </c>
      <c r="L21" s="17">
        <v>0.9</v>
      </c>
      <c r="M21" s="16">
        <f t="shared" si="0"/>
        <v>97296.874999999985</v>
      </c>
      <c r="N21" s="16">
        <f t="shared" si="1"/>
        <v>52703.125000000015</v>
      </c>
    </row>
    <row r="22" spans="1:14" x14ac:dyDescent="0.25">
      <c r="A22" s="6">
        <v>19</v>
      </c>
      <c r="B22" s="7" t="s">
        <v>202</v>
      </c>
      <c r="C22" s="20" t="s">
        <v>50</v>
      </c>
      <c r="D22" s="8" t="s">
        <v>54</v>
      </c>
      <c r="E22" s="20" t="s">
        <v>55</v>
      </c>
      <c r="G22" s="22">
        <v>150000</v>
      </c>
      <c r="H22" s="7" t="s">
        <v>217</v>
      </c>
      <c r="I22" s="18">
        <v>38808</v>
      </c>
      <c r="J22" s="15">
        <f>YEARFRAC(I22,$J$2)</f>
        <v>17.297222222222221</v>
      </c>
      <c r="K22" s="7">
        <v>24</v>
      </c>
      <c r="L22" s="17">
        <v>0.9</v>
      </c>
      <c r="M22" s="16">
        <f t="shared" si="0"/>
        <v>97296.874999999985</v>
      </c>
      <c r="N22" s="16">
        <f t="shared" si="1"/>
        <v>52703.125000000015</v>
      </c>
    </row>
    <row r="23" spans="1:14" x14ac:dyDescent="0.25">
      <c r="A23" s="6">
        <v>20</v>
      </c>
      <c r="B23" s="7" t="s">
        <v>202</v>
      </c>
      <c r="C23" s="20" t="s">
        <v>56</v>
      </c>
      <c r="D23" s="8" t="s">
        <v>57</v>
      </c>
      <c r="E23" s="20" t="s">
        <v>58</v>
      </c>
      <c r="G23" s="22">
        <v>1150000</v>
      </c>
      <c r="H23" s="7" t="s">
        <v>261</v>
      </c>
      <c r="I23" s="18">
        <v>38808</v>
      </c>
      <c r="J23" s="15">
        <f>YEARFRAC(I23,$J$2)</f>
        <v>17.297222222222221</v>
      </c>
      <c r="K23" s="7">
        <v>24</v>
      </c>
      <c r="L23" s="17">
        <v>0.9</v>
      </c>
      <c r="M23" s="16">
        <f t="shared" si="0"/>
        <v>745942.70833333326</v>
      </c>
      <c r="N23" s="16">
        <f t="shared" si="1"/>
        <v>404057.29166666674</v>
      </c>
    </row>
    <row r="24" spans="1:14" x14ac:dyDescent="0.25">
      <c r="A24" s="6">
        <v>21</v>
      </c>
      <c r="B24" s="7" t="s">
        <v>202</v>
      </c>
      <c r="C24" s="8" t="s">
        <v>59</v>
      </c>
      <c r="D24" s="8" t="s">
        <v>60</v>
      </c>
      <c r="E24" s="8" t="s">
        <v>61</v>
      </c>
      <c r="G24" s="16">
        <v>700000</v>
      </c>
      <c r="H24" s="7" t="s">
        <v>263</v>
      </c>
      <c r="I24" s="18">
        <v>38808</v>
      </c>
      <c r="J24" s="15">
        <f>YEARFRAC(I24,$J$2)</f>
        <v>17.297222222222221</v>
      </c>
      <c r="K24" s="7">
        <v>24</v>
      </c>
      <c r="L24" s="17">
        <v>0.9</v>
      </c>
      <c r="M24" s="16">
        <f t="shared" si="0"/>
        <v>454052.08333333331</v>
      </c>
      <c r="N24" s="16">
        <f t="shared" si="1"/>
        <v>245947.91666666669</v>
      </c>
    </row>
    <row r="25" spans="1:14" x14ac:dyDescent="0.25">
      <c r="A25" s="6">
        <v>22</v>
      </c>
      <c r="B25" s="7" t="s">
        <v>202</v>
      </c>
      <c r="C25" s="23" t="s">
        <v>62</v>
      </c>
      <c r="D25" s="20" t="s">
        <v>63</v>
      </c>
      <c r="E25" s="20"/>
      <c r="F25" s="21"/>
      <c r="G25" s="22">
        <v>150000</v>
      </c>
      <c r="H25" s="7" t="s">
        <v>215</v>
      </c>
      <c r="I25" s="18">
        <v>38808</v>
      </c>
      <c r="J25" s="15">
        <f>YEARFRAC(I25,$J$2)</f>
        <v>17.297222222222221</v>
      </c>
      <c r="K25" s="7">
        <v>24</v>
      </c>
      <c r="L25" s="17">
        <v>0.9</v>
      </c>
      <c r="M25" s="16">
        <f t="shared" si="0"/>
        <v>97296.874999999985</v>
      </c>
      <c r="N25" s="16">
        <f t="shared" si="1"/>
        <v>52703.125000000015</v>
      </c>
    </row>
    <row r="26" spans="1:14" x14ac:dyDescent="0.25">
      <c r="A26" s="6">
        <v>23</v>
      </c>
      <c r="B26" s="7" t="s">
        <v>202</v>
      </c>
      <c r="C26" s="8" t="s">
        <v>64</v>
      </c>
      <c r="D26" s="8" t="s">
        <v>65</v>
      </c>
      <c r="E26" s="8"/>
      <c r="G26" s="16">
        <v>250000</v>
      </c>
      <c r="H26" s="7" t="s">
        <v>216</v>
      </c>
      <c r="I26" s="18">
        <v>38808</v>
      </c>
      <c r="J26" s="15">
        <f>YEARFRAC(I26,$J$2)</f>
        <v>17.297222222222221</v>
      </c>
      <c r="K26" s="7">
        <v>24</v>
      </c>
      <c r="L26" s="17">
        <v>0.9</v>
      </c>
      <c r="M26" s="16">
        <f t="shared" si="0"/>
        <v>162161.45833333331</v>
      </c>
      <c r="N26" s="16">
        <f t="shared" si="1"/>
        <v>87838.541666666686</v>
      </c>
    </row>
    <row r="27" spans="1:14" x14ac:dyDescent="0.25">
      <c r="A27" s="6">
        <v>24</v>
      </c>
      <c r="B27" s="7" t="s">
        <v>202</v>
      </c>
      <c r="C27" s="8" t="s">
        <v>66</v>
      </c>
      <c r="D27" s="8" t="s">
        <v>67</v>
      </c>
      <c r="E27" s="8" t="s">
        <v>52</v>
      </c>
      <c r="G27" s="16">
        <v>150000</v>
      </c>
      <c r="H27" s="7" t="s">
        <v>217</v>
      </c>
      <c r="I27" s="18">
        <v>38808</v>
      </c>
      <c r="J27" s="15">
        <f>YEARFRAC(I27,$J$2)</f>
        <v>17.297222222222221</v>
      </c>
      <c r="K27" s="7">
        <v>24</v>
      </c>
      <c r="L27" s="17">
        <v>0.9</v>
      </c>
      <c r="M27" s="16">
        <f t="shared" si="0"/>
        <v>97296.874999999985</v>
      </c>
      <c r="N27" s="16">
        <f t="shared" si="1"/>
        <v>52703.125000000015</v>
      </c>
    </row>
    <row r="28" spans="1:14" x14ac:dyDescent="0.25">
      <c r="A28" s="6">
        <v>25</v>
      </c>
      <c r="B28" s="7" t="s">
        <v>202</v>
      </c>
      <c r="C28" s="8" t="s">
        <v>68</v>
      </c>
      <c r="D28" s="8" t="s">
        <v>69</v>
      </c>
      <c r="E28" s="8"/>
      <c r="G28" s="16">
        <v>910000</v>
      </c>
      <c r="H28" s="7" t="s">
        <v>218</v>
      </c>
      <c r="I28" s="18">
        <v>38808</v>
      </c>
      <c r="J28" s="15">
        <f>YEARFRAC(I28,$J$2)</f>
        <v>17.297222222222221</v>
      </c>
      <c r="K28" s="7">
        <v>24</v>
      </c>
      <c r="L28" s="17">
        <v>0.9</v>
      </c>
      <c r="M28" s="16">
        <f t="shared" si="0"/>
        <v>590267.70833333326</v>
      </c>
      <c r="N28" s="16">
        <f t="shared" si="1"/>
        <v>319732.29166666674</v>
      </c>
    </row>
    <row r="29" spans="1:14" x14ac:dyDescent="0.25">
      <c r="A29" s="6">
        <v>26</v>
      </c>
      <c r="B29" s="7" t="s">
        <v>202</v>
      </c>
      <c r="C29" s="8" t="s">
        <v>70</v>
      </c>
      <c r="D29" s="8" t="s">
        <v>71</v>
      </c>
      <c r="E29" s="8"/>
      <c r="G29" s="16">
        <v>150000</v>
      </c>
      <c r="H29" s="7" t="s">
        <v>219</v>
      </c>
      <c r="I29" s="18">
        <v>38808</v>
      </c>
      <c r="J29" s="15">
        <f>YEARFRAC(I29,$J$2)</f>
        <v>17.297222222222221</v>
      </c>
      <c r="K29" s="7">
        <v>24</v>
      </c>
      <c r="L29" s="17">
        <v>0.9</v>
      </c>
      <c r="M29" s="16">
        <f t="shared" si="0"/>
        <v>97296.874999999985</v>
      </c>
      <c r="N29" s="16">
        <f t="shared" si="1"/>
        <v>52703.125000000015</v>
      </c>
    </row>
    <row r="30" spans="1:14" x14ac:dyDescent="0.25">
      <c r="A30" s="6">
        <v>27</v>
      </c>
      <c r="B30" s="7" t="s">
        <v>202</v>
      </c>
      <c r="C30" s="8" t="s">
        <v>72</v>
      </c>
      <c r="D30" s="8" t="s">
        <v>73</v>
      </c>
      <c r="E30" s="8"/>
      <c r="G30" s="16">
        <v>125000</v>
      </c>
      <c r="H30" s="7" t="s">
        <v>220</v>
      </c>
      <c r="I30" s="18">
        <v>38808</v>
      </c>
      <c r="J30" s="15">
        <f>YEARFRAC(I30,$J$2)</f>
        <v>17.297222222222221</v>
      </c>
      <c r="K30" s="7">
        <v>24</v>
      </c>
      <c r="L30" s="17">
        <v>0.9</v>
      </c>
      <c r="M30" s="16">
        <f t="shared" si="0"/>
        <v>81080.729166666657</v>
      </c>
      <c r="N30" s="16">
        <f t="shared" si="1"/>
        <v>43919.270833333343</v>
      </c>
    </row>
    <row r="31" spans="1:14" x14ac:dyDescent="0.25">
      <c r="A31" s="6">
        <v>28</v>
      </c>
      <c r="B31" s="7" t="s">
        <v>202</v>
      </c>
      <c r="C31" s="8" t="s">
        <v>74</v>
      </c>
      <c r="D31" s="8" t="s">
        <v>75</v>
      </c>
      <c r="E31" s="9"/>
      <c r="G31" s="16">
        <v>65000</v>
      </c>
      <c r="H31" s="7" t="s">
        <v>221</v>
      </c>
      <c r="I31" s="18">
        <v>38808</v>
      </c>
      <c r="J31" s="15">
        <f>YEARFRAC(I31,$J$2)</f>
        <v>17.297222222222221</v>
      </c>
      <c r="K31" s="7">
        <v>24</v>
      </c>
      <c r="L31" s="17">
        <v>0.9</v>
      </c>
      <c r="M31" s="16">
        <f t="shared" si="0"/>
        <v>42161.979166666664</v>
      </c>
      <c r="N31" s="16">
        <f t="shared" si="1"/>
        <v>22838.020833333336</v>
      </c>
    </row>
    <row r="32" spans="1:14" x14ac:dyDescent="0.25">
      <c r="A32" s="6">
        <v>29</v>
      </c>
      <c r="B32" s="7" t="s">
        <v>202</v>
      </c>
      <c r="C32" s="8" t="s">
        <v>76</v>
      </c>
      <c r="D32" s="8" t="s">
        <v>77</v>
      </c>
      <c r="E32" s="8"/>
      <c r="G32" s="16">
        <v>450000</v>
      </c>
      <c r="H32" s="7" t="s">
        <v>222</v>
      </c>
      <c r="I32" s="18">
        <v>38808</v>
      </c>
      <c r="J32" s="15">
        <f>YEARFRAC(I32,$J$2)</f>
        <v>17.297222222222221</v>
      </c>
      <c r="K32" s="7">
        <v>24</v>
      </c>
      <c r="L32" s="17">
        <v>0.9</v>
      </c>
      <c r="M32" s="16">
        <f t="shared" si="0"/>
        <v>291890.625</v>
      </c>
      <c r="N32" s="16">
        <f t="shared" si="1"/>
        <v>158109.375</v>
      </c>
    </row>
    <row r="33" spans="1:14" x14ac:dyDescent="0.25">
      <c r="A33" s="6">
        <v>30</v>
      </c>
      <c r="B33" s="7" t="s">
        <v>202</v>
      </c>
      <c r="C33" s="8" t="s">
        <v>78</v>
      </c>
      <c r="D33" s="8" t="s">
        <v>79</v>
      </c>
      <c r="E33" s="9"/>
      <c r="G33" s="16">
        <v>45000</v>
      </c>
      <c r="H33" s="7" t="s">
        <v>223</v>
      </c>
      <c r="I33" s="18">
        <v>38808</v>
      </c>
      <c r="J33" s="15">
        <f>YEARFRAC(I33,$J$2)</f>
        <v>17.297222222222221</v>
      </c>
      <c r="K33" s="7">
        <v>24</v>
      </c>
      <c r="L33" s="17">
        <v>0.9</v>
      </c>
      <c r="M33" s="16">
        <f t="shared" si="0"/>
        <v>29189.062499999996</v>
      </c>
      <c r="N33" s="16">
        <f t="shared" si="1"/>
        <v>15810.937500000004</v>
      </c>
    </row>
    <row r="34" spans="1:14" x14ac:dyDescent="0.25">
      <c r="A34" s="6">
        <v>31</v>
      </c>
      <c r="B34" s="7" t="s">
        <v>202</v>
      </c>
      <c r="C34" s="8" t="s">
        <v>78</v>
      </c>
      <c r="D34" s="8" t="s">
        <v>80</v>
      </c>
      <c r="E34" s="9"/>
      <c r="G34" s="16">
        <v>45000</v>
      </c>
      <c r="H34" s="7" t="s">
        <v>223</v>
      </c>
      <c r="I34" s="18">
        <v>38808</v>
      </c>
      <c r="J34" s="15">
        <f>YEARFRAC(I34,$J$2)</f>
        <v>17.297222222222221</v>
      </c>
      <c r="K34" s="7">
        <v>24</v>
      </c>
      <c r="L34" s="17">
        <v>0.9</v>
      </c>
      <c r="M34" s="16">
        <f t="shared" si="0"/>
        <v>29189.062499999996</v>
      </c>
      <c r="N34" s="16">
        <f t="shared" si="1"/>
        <v>15810.937500000004</v>
      </c>
    </row>
    <row r="35" spans="1:14" x14ac:dyDescent="0.25">
      <c r="A35" s="6">
        <v>32</v>
      </c>
      <c r="B35" s="7" t="s">
        <v>202</v>
      </c>
      <c r="C35" s="8" t="s">
        <v>81</v>
      </c>
      <c r="D35" s="8" t="s">
        <v>82</v>
      </c>
      <c r="E35" s="8"/>
      <c r="G35" s="16">
        <v>20000</v>
      </c>
      <c r="H35" s="7" t="s">
        <v>224</v>
      </c>
      <c r="I35" s="18">
        <v>38808</v>
      </c>
      <c r="J35" s="15">
        <f>YEARFRAC(I35,$J$2)</f>
        <v>17.297222222222221</v>
      </c>
      <c r="K35" s="7">
        <v>24</v>
      </c>
      <c r="L35" s="17">
        <v>0.9</v>
      </c>
      <c r="M35" s="16">
        <f t="shared" si="0"/>
        <v>12972.916666666666</v>
      </c>
      <c r="N35" s="16">
        <f t="shared" si="1"/>
        <v>7027.0833333333339</v>
      </c>
    </row>
    <row r="36" spans="1:14" x14ac:dyDescent="0.25">
      <c r="A36" s="6">
        <v>33</v>
      </c>
      <c r="B36" s="7" t="s">
        <v>202</v>
      </c>
      <c r="C36" s="8" t="s">
        <v>83</v>
      </c>
      <c r="D36" s="8" t="s">
        <v>84</v>
      </c>
      <c r="E36" s="8"/>
      <c r="G36" s="16">
        <v>135000</v>
      </c>
      <c r="H36" s="7" t="s">
        <v>225</v>
      </c>
      <c r="I36" s="18">
        <v>38808</v>
      </c>
      <c r="J36" s="15">
        <f>YEARFRAC(I36,$J$2)</f>
        <v>17.297222222222221</v>
      </c>
      <c r="K36" s="7">
        <v>24</v>
      </c>
      <c r="L36" s="17">
        <v>0.9</v>
      </c>
      <c r="M36" s="16">
        <f t="shared" si="0"/>
        <v>87567.187499999985</v>
      </c>
      <c r="N36" s="16">
        <f t="shared" si="1"/>
        <v>47432.812500000015</v>
      </c>
    </row>
    <row r="37" spans="1:14" x14ac:dyDescent="0.25">
      <c r="A37" s="6">
        <v>34</v>
      </c>
      <c r="B37" s="7" t="s">
        <v>202</v>
      </c>
      <c r="C37" s="8" t="s">
        <v>83</v>
      </c>
      <c r="D37" s="8" t="s">
        <v>85</v>
      </c>
      <c r="E37" s="8"/>
      <c r="G37" s="16">
        <v>135000</v>
      </c>
      <c r="H37" s="7" t="s">
        <v>225</v>
      </c>
      <c r="I37" s="18">
        <v>38808</v>
      </c>
      <c r="J37" s="15">
        <f>YEARFRAC(I37,$J$2)</f>
        <v>17.297222222222221</v>
      </c>
      <c r="K37" s="7">
        <v>24</v>
      </c>
      <c r="L37" s="17">
        <v>0.9</v>
      </c>
      <c r="M37" s="16">
        <f t="shared" si="0"/>
        <v>87567.187499999985</v>
      </c>
      <c r="N37" s="16">
        <f t="shared" si="1"/>
        <v>47432.812500000015</v>
      </c>
    </row>
    <row r="38" spans="1:14" x14ac:dyDescent="0.25">
      <c r="A38" s="6">
        <v>35</v>
      </c>
      <c r="B38" s="7" t="s">
        <v>202</v>
      </c>
      <c r="C38" s="20" t="s">
        <v>86</v>
      </c>
      <c r="D38" s="8" t="s">
        <v>87</v>
      </c>
      <c r="E38" s="26" t="s">
        <v>18</v>
      </c>
      <c r="G38" s="22">
        <v>350000</v>
      </c>
      <c r="H38" s="7" t="s">
        <v>265</v>
      </c>
      <c r="I38" s="18">
        <v>38808</v>
      </c>
      <c r="J38" s="15">
        <f>YEARFRAC(I38,$J$2)</f>
        <v>17.297222222222221</v>
      </c>
      <c r="K38" s="7">
        <v>24</v>
      </c>
      <c r="L38" s="17">
        <v>0.9</v>
      </c>
      <c r="M38" s="16">
        <f t="shared" si="0"/>
        <v>227026.04166666666</v>
      </c>
      <c r="N38" s="16">
        <f t="shared" si="1"/>
        <v>122973.95833333334</v>
      </c>
    </row>
    <row r="39" spans="1:14" x14ac:dyDescent="0.25">
      <c r="A39" s="6">
        <v>36</v>
      </c>
      <c r="B39" s="7" t="s">
        <v>202</v>
      </c>
      <c r="C39" s="8" t="s">
        <v>88</v>
      </c>
      <c r="D39" s="8" t="s">
        <v>89</v>
      </c>
      <c r="E39" s="8" t="s">
        <v>90</v>
      </c>
      <c r="G39" s="16">
        <v>48000</v>
      </c>
      <c r="H39" s="7" t="s">
        <v>226</v>
      </c>
      <c r="I39" s="18">
        <v>38808</v>
      </c>
      <c r="J39" s="15">
        <f>YEARFRAC(I39,$J$2)</f>
        <v>17.297222222222221</v>
      </c>
      <c r="K39" s="7">
        <v>24</v>
      </c>
      <c r="L39" s="17">
        <v>0.9</v>
      </c>
      <c r="M39" s="16">
        <f t="shared" si="0"/>
        <v>31134.999999999996</v>
      </c>
      <c r="N39" s="16">
        <f t="shared" si="1"/>
        <v>16865.000000000004</v>
      </c>
    </row>
    <row r="40" spans="1:14" x14ac:dyDescent="0.25">
      <c r="A40" s="6">
        <v>37</v>
      </c>
      <c r="B40" s="7" t="s">
        <v>202</v>
      </c>
      <c r="C40" s="8" t="s">
        <v>19</v>
      </c>
      <c r="D40" s="8" t="s">
        <v>91</v>
      </c>
      <c r="E40" s="8" t="s">
        <v>92</v>
      </c>
      <c r="G40" s="16">
        <v>1150000</v>
      </c>
      <c r="H40" s="7" t="s">
        <v>261</v>
      </c>
      <c r="I40" s="18">
        <v>38808</v>
      </c>
      <c r="J40" s="15">
        <f>YEARFRAC(I40,$J$2)</f>
        <v>17.297222222222221</v>
      </c>
      <c r="K40" s="7">
        <v>24</v>
      </c>
      <c r="L40" s="17">
        <v>0.9</v>
      </c>
      <c r="M40" s="16">
        <f t="shared" si="0"/>
        <v>745942.70833333326</v>
      </c>
      <c r="N40" s="16">
        <f t="shared" si="1"/>
        <v>404057.29166666674</v>
      </c>
    </row>
    <row r="41" spans="1:14" x14ac:dyDescent="0.25">
      <c r="A41" s="6">
        <v>38</v>
      </c>
      <c r="B41" s="7" t="s">
        <v>202</v>
      </c>
      <c r="C41" s="8" t="s">
        <v>93</v>
      </c>
      <c r="D41" s="8" t="s">
        <v>94</v>
      </c>
      <c r="G41" s="16">
        <v>170000</v>
      </c>
      <c r="H41" s="7" t="s">
        <v>227</v>
      </c>
      <c r="I41" s="18">
        <v>38808</v>
      </c>
      <c r="J41" s="15">
        <f>YEARFRAC(I41,$J$2)</f>
        <v>17.297222222222221</v>
      </c>
      <c r="K41" s="7">
        <v>24</v>
      </c>
      <c r="L41" s="17">
        <v>0.9</v>
      </c>
      <c r="M41" s="16">
        <f t="shared" si="0"/>
        <v>110269.79166666666</v>
      </c>
      <c r="N41" s="16">
        <f t="shared" si="1"/>
        <v>59730.208333333343</v>
      </c>
    </row>
    <row r="42" spans="1:14" x14ac:dyDescent="0.25">
      <c r="A42" s="6">
        <v>39</v>
      </c>
      <c r="B42" s="7" t="s">
        <v>202</v>
      </c>
      <c r="C42" s="20" t="s">
        <v>95</v>
      </c>
      <c r="D42" s="8" t="s">
        <v>96</v>
      </c>
      <c r="E42" s="21"/>
      <c r="G42" s="22">
        <v>1800000</v>
      </c>
      <c r="H42" s="7" t="s">
        <v>228</v>
      </c>
      <c r="I42" s="18">
        <v>38808</v>
      </c>
      <c r="J42" s="15">
        <f>YEARFRAC(I42,$J$2)</f>
        <v>17.297222222222221</v>
      </c>
      <c r="K42" s="7">
        <v>24</v>
      </c>
      <c r="L42" s="17">
        <v>0.9</v>
      </c>
      <c r="M42" s="16">
        <f t="shared" si="0"/>
        <v>1167562.5</v>
      </c>
      <c r="N42" s="16">
        <f t="shared" si="1"/>
        <v>632437.5</v>
      </c>
    </row>
    <row r="43" spans="1:14" x14ac:dyDescent="0.25">
      <c r="A43" s="6">
        <v>40</v>
      </c>
      <c r="B43" s="7" t="s">
        <v>202</v>
      </c>
      <c r="C43" s="8" t="s">
        <v>97</v>
      </c>
      <c r="D43" s="8" t="s">
        <v>98</v>
      </c>
      <c r="E43" s="8"/>
      <c r="G43" s="16">
        <v>1150000</v>
      </c>
      <c r="H43" s="7" t="s">
        <v>261</v>
      </c>
      <c r="I43" s="18">
        <v>38808</v>
      </c>
      <c r="J43" s="15">
        <f>YEARFRAC(I43,$J$2)</f>
        <v>17.297222222222221</v>
      </c>
      <c r="K43" s="7">
        <v>24</v>
      </c>
      <c r="L43" s="17">
        <v>0.9</v>
      </c>
      <c r="M43" s="16">
        <f t="shared" si="0"/>
        <v>745942.70833333326</v>
      </c>
      <c r="N43" s="16">
        <f t="shared" si="1"/>
        <v>404057.29166666674</v>
      </c>
    </row>
    <row r="44" spans="1:14" x14ac:dyDescent="0.25">
      <c r="A44" s="6">
        <v>41</v>
      </c>
      <c r="B44" s="7" t="s">
        <v>202</v>
      </c>
      <c r="C44" s="8" t="s">
        <v>99</v>
      </c>
      <c r="D44" s="8" t="s">
        <v>100</v>
      </c>
      <c r="E44" s="8" t="s">
        <v>101</v>
      </c>
      <c r="G44" s="16">
        <v>473817</v>
      </c>
      <c r="H44" s="7" t="s">
        <v>213</v>
      </c>
      <c r="I44" s="18">
        <v>38808</v>
      </c>
      <c r="J44" s="15">
        <f>YEARFRAC(I44,$J$2)</f>
        <v>17.297222222222221</v>
      </c>
      <c r="K44" s="7">
        <v>24</v>
      </c>
      <c r="L44" s="17">
        <v>0.9</v>
      </c>
      <c r="M44" s="16">
        <f t="shared" si="0"/>
        <v>307339.42281249998</v>
      </c>
      <c r="N44" s="16">
        <f t="shared" si="1"/>
        <v>166477.57718750002</v>
      </c>
    </row>
    <row r="45" spans="1:14" x14ac:dyDescent="0.25">
      <c r="A45" s="6">
        <v>42</v>
      </c>
      <c r="B45" s="7" t="s">
        <v>202</v>
      </c>
      <c r="C45" s="20" t="s">
        <v>102</v>
      </c>
      <c r="D45" s="20" t="s">
        <v>103</v>
      </c>
      <c r="E45" s="20" t="s">
        <v>52</v>
      </c>
      <c r="F45" s="21"/>
      <c r="G45" s="22">
        <v>94000</v>
      </c>
      <c r="H45" s="7" t="s">
        <v>229</v>
      </c>
      <c r="I45" s="18">
        <v>38808</v>
      </c>
      <c r="J45" s="15">
        <f>YEARFRAC(I45,$J$2)</f>
        <v>17.297222222222221</v>
      </c>
      <c r="K45" s="7">
        <v>24</v>
      </c>
      <c r="L45" s="17">
        <v>0.9</v>
      </c>
      <c r="M45" s="16">
        <f t="shared" si="0"/>
        <v>60972.708333333328</v>
      </c>
      <c r="N45" s="16">
        <f t="shared" si="1"/>
        <v>33027.291666666672</v>
      </c>
    </row>
    <row r="46" spans="1:14" ht="17.25" x14ac:dyDescent="0.25">
      <c r="A46" s="6">
        <v>43</v>
      </c>
      <c r="B46" s="7" t="s">
        <v>203</v>
      </c>
      <c r="C46" s="10" t="s">
        <v>104</v>
      </c>
      <c r="D46" s="10" t="s">
        <v>146</v>
      </c>
      <c r="F46" s="6" t="s">
        <v>206</v>
      </c>
      <c r="G46" s="16">
        <v>10000</v>
      </c>
      <c r="H46" s="7" t="s">
        <v>230</v>
      </c>
      <c r="I46" s="18">
        <v>38808</v>
      </c>
      <c r="J46" s="15">
        <f>YEARFRAC(I46,$J$2)</f>
        <v>17.297222222222221</v>
      </c>
      <c r="K46" s="19">
        <v>20</v>
      </c>
      <c r="L46" s="17">
        <v>0.9</v>
      </c>
      <c r="M46" s="16">
        <f t="shared" si="0"/>
        <v>7783.7499999999991</v>
      </c>
      <c r="N46" s="16">
        <f t="shared" si="1"/>
        <v>2216.2500000000009</v>
      </c>
    </row>
    <row r="47" spans="1:14" x14ac:dyDescent="0.25">
      <c r="A47" s="6">
        <v>44</v>
      </c>
      <c r="B47" s="7" t="s">
        <v>203</v>
      </c>
      <c r="C47" s="10" t="s">
        <v>105</v>
      </c>
      <c r="D47" s="10" t="s">
        <v>147</v>
      </c>
      <c r="F47" s="6" t="s">
        <v>184</v>
      </c>
      <c r="G47" s="16">
        <v>25000</v>
      </c>
      <c r="H47" s="7" t="s">
        <v>231</v>
      </c>
      <c r="I47" s="18">
        <v>38808</v>
      </c>
      <c r="J47" s="15">
        <f>YEARFRAC(I47,$J$2)</f>
        <v>17.297222222222221</v>
      </c>
      <c r="K47" s="19">
        <v>20</v>
      </c>
      <c r="L47" s="17">
        <v>0.9</v>
      </c>
      <c r="M47" s="16">
        <f t="shared" si="0"/>
        <v>19459.375</v>
      </c>
      <c r="N47" s="16">
        <f t="shared" si="1"/>
        <v>5540.625</v>
      </c>
    </row>
    <row r="48" spans="1:14" x14ac:dyDescent="0.25">
      <c r="A48" s="6">
        <v>45</v>
      </c>
      <c r="B48" s="7" t="s">
        <v>203</v>
      </c>
      <c r="C48" s="10" t="s">
        <v>106</v>
      </c>
      <c r="D48" s="10" t="s">
        <v>148</v>
      </c>
      <c r="F48" s="6" t="s">
        <v>185</v>
      </c>
      <c r="G48" s="16">
        <v>15000</v>
      </c>
      <c r="H48" s="7" t="s">
        <v>232</v>
      </c>
      <c r="I48" s="18">
        <v>38808</v>
      </c>
      <c r="J48" s="15">
        <f>YEARFRAC(I48,$J$2)</f>
        <v>17.297222222222221</v>
      </c>
      <c r="K48" s="19">
        <v>20</v>
      </c>
      <c r="L48" s="17">
        <v>0.9</v>
      </c>
      <c r="M48" s="16">
        <f t="shared" si="0"/>
        <v>11675.624999999998</v>
      </c>
      <c r="N48" s="16">
        <f t="shared" si="1"/>
        <v>3324.3750000000018</v>
      </c>
    </row>
    <row r="49" spans="1:14" x14ac:dyDescent="0.25">
      <c r="A49" s="6">
        <v>46</v>
      </c>
      <c r="B49" s="7" t="s">
        <v>203</v>
      </c>
      <c r="C49" s="10" t="s">
        <v>106</v>
      </c>
      <c r="D49" s="10" t="s">
        <v>149</v>
      </c>
      <c r="F49" s="6" t="s">
        <v>185</v>
      </c>
      <c r="G49" s="16">
        <v>15000</v>
      </c>
      <c r="H49" s="7" t="s">
        <v>232</v>
      </c>
      <c r="I49" s="18">
        <v>38808</v>
      </c>
      <c r="J49" s="15">
        <f>YEARFRAC(I49,$J$2)</f>
        <v>17.297222222222221</v>
      </c>
      <c r="K49" s="19">
        <v>20</v>
      </c>
      <c r="L49" s="17">
        <v>0.9</v>
      </c>
      <c r="M49" s="16">
        <f t="shared" si="0"/>
        <v>11675.624999999998</v>
      </c>
      <c r="N49" s="16">
        <f t="shared" si="1"/>
        <v>3324.3750000000018</v>
      </c>
    </row>
    <row r="50" spans="1:14" x14ac:dyDescent="0.25">
      <c r="A50" s="6">
        <v>47</v>
      </c>
      <c r="B50" s="7" t="s">
        <v>203</v>
      </c>
      <c r="C50" s="10" t="s">
        <v>107</v>
      </c>
      <c r="D50" s="10" t="s">
        <v>150</v>
      </c>
      <c r="F50" s="6" t="s">
        <v>186</v>
      </c>
      <c r="G50" s="16">
        <v>23760</v>
      </c>
      <c r="H50" s="7" t="s">
        <v>233</v>
      </c>
      <c r="I50" s="18">
        <v>38808</v>
      </c>
      <c r="J50" s="15">
        <f>YEARFRAC(I50,$J$2)</f>
        <v>17.297222222222221</v>
      </c>
      <c r="K50" s="19">
        <v>20</v>
      </c>
      <c r="L50" s="17">
        <v>0.9</v>
      </c>
      <c r="M50" s="16">
        <f t="shared" si="0"/>
        <v>18494.189999999999</v>
      </c>
      <c r="N50" s="16">
        <f t="shared" si="1"/>
        <v>5265.8100000000013</v>
      </c>
    </row>
    <row r="51" spans="1:14" x14ac:dyDescent="0.25">
      <c r="A51" s="6">
        <v>48</v>
      </c>
      <c r="B51" s="7" t="s">
        <v>203</v>
      </c>
      <c r="C51" s="10" t="s">
        <v>108</v>
      </c>
      <c r="D51" s="10" t="s">
        <v>151</v>
      </c>
      <c r="F51" s="6" t="s">
        <v>184</v>
      </c>
      <c r="G51" s="16">
        <v>2500</v>
      </c>
      <c r="H51" s="7" t="s">
        <v>234</v>
      </c>
      <c r="I51" s="18">
        <v>38808</v>
      </c>
      <c r="J51" s="15">
        <f>YEARFRAC(I51,$J$2)</f>
        <v>17.297222222222221</v>
      </c>
      <c r="K51" s="19">
        <v>20</v>
      </c>
      <c r="L51" s="17">
        <v>0.9</v>
      </c>
      <c r="M51" s="16">
        <f t="shared" si="0"/>
        <v>1945.9374999999998</v>
      </c>
      <c r="N51" s="16">
        <f t="shared" si="1"/>
        <v>554.06250000000023</v>
      </c>
    </row>
    <row r="52" spans="1:14" x14ac:dyDescent="0.25">
      <c r="A52" s="6">
        <v>49</v>
      </c>
      <c r="B52" s="7" t="s">
        <v>203</v>
      </c>
      <c r="C52" s="10" t="s">
        <v>108</v>
      </c>
      <c r="D52" s="10" t="s">
        <v>152</v>
      </c>
      <c r="F52" s="6" t="s">
        <v>184</v>
      </c>
      <c r="G52" s="16">
        <v>2500</v>
      </c>
      <c r="H52" s="7" t="s">
        <v>234</v>
      </c>
      <c r="I52" s="18">
        <v>38808</v>
      </c>
      <c r="J52" s="15">
        <f>YEARFRAC(I52,$J$2)</f>
        <v>17.297222222222221</v>
      </c>
      <c r="K52" s="19">
        <v>20</v>
      </c>
      <c r="L52" s="17">
        <v>0.9</v>
      </c>
      <c r="M52" s="16">
        <f t="shared" si="0"/>
        <v>1945.9374999999998</v>
      </c>
      <c r="N52" s="16">
        <f t="shared" si="1"/>
        <v>554.06250000000023</v>
      </c>
    </row>
    <row r="53" spans="1:14" x14ac:dyDescent="0.25">
      <c r="A53" s="6">
        <v>50</v>
      </c>
      <c r="B53" s="7" t="s">
        <v>203</v>
      </c>
      <c r="C53" s="24" t="s">
        <v>109</v>
      </c>
      <c r="D53" s="10" t="s">
        <v>153</v>
      </c>
      <c r="E53" s="21"/>
      <c r="F53" s="6" t="s">
        <v>187</v>
      </c>
      <c r="G53" s="22">
        <v>50000</v>
      </c>
      <c r="H53" s="7" t="s">
        <v>235</v>
      </c>
      <c r="I53" s="18">
        <v>38808</v>
      </c>
      <c r="J53" s="15">
        <f>YEARFRAC(I53,$J$2)</f>
        <v>17.297222222222221</v>
      </c>
      <c r="K53" s="19">
        <v>20</v>
      </c>
      <c r="L53" s="17">
        <v>0.9</v>
      </c>
      <c r="M53" s="16">
        <f t="shared" si="0"/>
        <v>38918.75</v>
      </c>
      <c r="N53" s="16">
        <f t="shared" si="1"/>
        <v>11081.25</v>
      </c>
    </row>
    <row r="54" spans="1:14" x14ac:dyDescent="0.25">
      <c r="A54" s="6">
        <v>51</v>
      </c>
      <c r="B54" s="7" t="s">
        <v>203</v>
      </c>
      <c r="C54" s="24" t="s">
        <v>110</v>
      </c>
      <c r="D54" s="24" t="s">
        <v>154</v>
      </c>
      <c r="E54" s="21"/>
      <c r="F54" s="25" t="s">
        <v>184</v>
      </c>
      <c r="G54" s="22">
        <v>4000</v>
      </c>
      <c r="H54" s="7" t="s">
        <v>236</v>
      </c>
      <c r="I54" s="18">
        <v>38808</v>
      </c>
      <c r="J54" s="15">
        <f>YEARFRAC(I54,$J$2)</f>
        <v>17.297222222222221</v>
      </c>
      <c r="K54" s="19">
        <v>20</v>
      </c>
      <c r="L54" s="17">
        <v>0.9</v>
      </c>
      <c r="M54" s="16">
        <f t="shared" si="0"/>
        <v>3113.4999999999995</v>
      </c>
      <c r="N54" s="16">
        <f t="shared" si="1"/>
        <v>886.50000000000045</v>
      </c>
    </row>
    <row r="55" spans="1:14" x14ac:dyDescent="0.25">
      <c r="A55" s="6">
        <v>52</v>
      </c>
      <c r="B55" s="7" t="s">
        <v>203</v>
      </c>
      <c r="C55" s="10" t="s">
        <v>111</v>
      </c>
      <c r="D55" s="10" t="s">
        <v>155</v>
      </c>
      <c r="F55" s="6" t="s">
        <v>184</v>
      </c>
      <c r="G55" s="16">
        <v>59800</v>
      </c>
      <c r="H55" s="7" t="s">
        <v>237</v>
      </c>
      <c r="I55" s="18">
        <v>38808</v>
      </c>
      <c r="J55" s="15">
        <f>YEARFRAC(I55,$J$2)</f>
        <v>17.297222222222221</v>
      </c>
      <c r="K55" s="19">
        <v>20</v>
      </c>
      <c r="L55" s="17">
        <v>0.9</v>
      </c>
      <c r="M55" s="16">
        <f t="shared" si="0"/>
        <v>46546.824999999997</v>
      </c>
      <c r="N55" s="16">
        <f t="shared" si="1"/>
        <v>13253.175000000003</v>
      </c>
    </row>
    <row r="56" spans="1:14" x14ac:dyDescent="0.25">
      <c r="A56" s="6">
        <v>53</v>
      </c>
      <c r="B56" s="7" t="s">
        <v>203</v>
      </c>
      <c r="C56" s="10" t="s">
        <v>112</v>
      </c>
      <c r="D56" s="10" t="s">
        <v>156</v>
      </c>
      <c r="F56" s="6" t="s">
        <v>184</v>
      </c>
      <c r="G56" s="16">
        <v>149000</v>
      </c>
      <c r="H56" s="7" t="s">
        <v>238</v>
      </c>
      <c r="I56" s="18">
        <v>38808</v>
      </c>
      <c r="J56" s="15">
        <f>YEARFRAC(I56,$J$2)</f>
        <v>17.297222222222221</v>
      </c>
      <c r="K56" s="19">
        <v>20</v>
      </c>
      <c r="L56" s="17">
        <v>0.9</v>
      </c>
      <c r="M56" s="16">
        <f t="shared" si="0"/>
        <v>115977.87499999999</v>
      </c>
      <c r="N56" s="16">
        <f t="shared" si="1"/>
        <v>33022.125000000015</v>
      </c>
    </row>
    <row r="57" spans="1:14" x14ac:dyDescent="0.25">
      <c r="A57" s="6">
        <v>54</v>
      </c>
      <c r="B57" s="7" t="s">
        <v>203</v>
      </c>
      <c r="C57" s="10" t="s">
        <v>113</v>
      </c>
      <c r="D57" s="10" t="s">
        <v>157</v>
      </c>
      <c r="F57" s="6" t="s">
        <v>188</v>
      </c>
      <c r="G57" s="16">
        <v>22000</v>
      </c>
      <c r="H57" s="7" t="s">
        <v>239</v>
      </c>
      <c r="I57" s="18">
        <v>38808</v>
      </c>
      <c r="J57" s="15">
        <f>YEARFRAC(I57,$J$2)</f>
        <v>17.297222222222221</v>
      </c>
      <c r="K57" s="19">
        <v>20</v>
      </c>
      <c r="L57" s="17">
        <v>0.9</v>
      </c>
      <c r="M57" s="16">
        <f t="shared" si="0"/>
        <v>17124.25</v>
      </c>
      <c r="N57" s="16">
        <f t="shared" si="1"/>
        <v>4875.75</v>
      </c>
    </row>
    <row r="58" spans="1:14" x14ac:dyDescent="0.25">
      <c r="A58" s="6">
        <v>55</v>
      </c>
      <c r="B58" s="7" t="s">
        <v>203</v>
      </c>
      <c r="C58" s="10" t="s">
        <v>114</v>
      </c>
      <c r="D58" s="10" t="s">
        <v>158</v>
      </c>
      <c r="F58" s="6" t="s">
        <v>189</v>
      </c>
      <c r="G58" s="16">
        <v>78000</v>
      </c>
      <c r="H58" s="7" t="s">
        <v>240</v>
      </c>
      <c r="I58" s="18">
        <v>38808</v>
      </c>
      <c r="J58" s="15">
        <f>YEARFRAC(I58,$J$2)</f>
        <v>17.297222222222221</v>
      </c>
      <c r="K58" s="19">
        <v>20</v>
      </c>
      <c r="L58" s="17">
        <v>0.9</v>
      </c>
      <c r="M58" s="16">
        <f t="shared" si="0"/>
        <v>60713.249999999993</v>
      </c>
      <c r="N58" s="16">
        <f t="shared" si="1"/>
        <v>17286.750000000007</v>
      </c>
    </row>
    <row r="59" spans="1:14" x14ac:dyDescent="0.25">
      <c r="A59" s="6">
        <v>56</v>
      </c>
      <c r="B59" s="7" t="s">
        <v>203</v>
      </c>
      <c r="C59" s="10" t="s">
        <v>115</v>
      </c>
      <c r="D59" s="10" t="s">
        <v>159</v>
      </c>
      <c r="F59" s="6" t="s">
        <v>188</v>
      </c>
      <c r="G59" s="16">
        <v>28000</v>
      </c>
      <c r="H59" s="7" t="s">
        <v>241</v>
      </c>
      <c r="I59" s="18">
        <v>38808</v>
      </c>
      <c r="J59" s="15">
        <f>YEARFRAC(I59,$J$2)</f>
        <v>17.297222222222221</v>
      </c>
      <c r="K59" s="19">
        <v>20</v>
      </c>
      <c r="L59" s="17">
        <v>0.9</v>
      </c>
      <c r="M59" s="16">
        <f t="shared" si="0"/>
        <v>21794.499999999996</v>
      </c>
      <c r="N59" s="16">
        <f t="shared" si="1"/>
        <v>6205.5000000000036</v>
      </c>
    </row>
    <row r="60" spans="1:14" x14ac:dyDescent="0.25">
      <c r="A60" s="6">
        <v>57</v>
      </c>
      <c r="B60" s="7" t="s">
        <v>203</v>
      </c>
      <c r="C60" s="24" t="s">
        <v>116</v>
      </c>
      <c r="D60" s="10" t="s">
        <v>160</v>
      </c>
      <c r="E60" s="21"/>
      <c r="F60" s="6" t="s">
        <v>188</v>
      </c>
      <c r="G60" s="22">
        <v>200000</v>
      </c>
      <c r="H60" s="7" t="s">
        <v>242</v>
      </c>
      <c r="I60" s="18">
        <v>38808</v>
      </c>
      <c r="J60" s="15">
        <f>YEARFRAC(I60,$J$2)</f>
        <v>17.297222222222221</v>
      </c>
      <c r="K60" s="19">
        <v>20</v>
      </c>
      <c r="L60" s="17">
        <v>0.9</v>
      </c>
      <c r="M60" s="16">
        <f t="shared" si="0"/>
        <v>155675</v>
      </c>
      <c r="N60" s="16">
        <f t="shared" si="1"/>
        <v>44325</v>
      </c>
    </row>
    <row r="61" spans="1:14" x14ac:dyDescent="0.25">
      <c r="A61" s="6">
        <v>58</v>
      </c>
      <c r="B61" s="7" t="s">
        <v>203</v>
      </c>
      <c r="C61" s="24" t="s">
        <v>117</v>
      </c>
      <c r="D61" s="10" t="s">
        <v>161</v>
      </c>
      <c r="E61" s="21"/>
      <c r="F61" s="6" t="s">
        <v>188</v>
      </c>
      <c r="G61" s="22">
        <v>55000</v>
      </c>
      <c r="H61" s="7" t="s">
        <v>243</v>
      </c>
      <c r="I61" s="18">
        <v>38808</v>
      </c>
      <c r="J61" s="15">
        <f>YEARFRAC(I61,$J$2)</f>
        <v>17.297222222222221</v>
      </c>
      <c r="K61" s="19">
        <v>20</v>
      </c>
      <c r="L61" s="17">
        <v>0.9</v>
      </c>
      <c r="M61" s="16">
        <f t="shared" si="0"/>
        <v>42810.624999999993</v>
      </c>
      <c r="N61" s="16">
        <f t="shared" si="1"/>
        <v>12189.375000000007</v>
      </c>
    </row>
    <row r="62" spans="1:14" x14ac:dyDescent="0.25">
      <c r="A62" s="6">
        <v>59</v>
      </c>
      <c r="B62" s="7" t="s">
        <v>203</v>
      </c>
      <c r="C62" s="10" t="s">
        <v>118</v>
      </c>
      <c r="D62" s="10" t="s">
        <v>162</v>
      </c>
      <c r="F62" s="6" t="s">
        <v>188</v>
      </c>
      <c r="G62" s="16">
        <v>16000</v>
      </c>
      <c r="H62" s="7" t="s">
        <v>244</v>
      </c>
      <c r="I62" s="18">
        <v>38808</v>
      </c>
      <c r="J62" s="15">
        <f>YEARFRAC(I62,$J$2)</f>
        <v>17.297222222222221</v>
      </c>
      <c r="K62" s="19">
        <v>20</v>
      </c>
      <c r="L62" s="17">
        <v>0.9</v>
      </c>
      <c r="M62" s="16">
        <f t="shared" si="0"/>
        <v>12453.999999999998</v>
      </c>
      <c r="N62" s="16">
        <f t="shared" si="1"/>
        <v>3546.0000000000018</v>
      </c>
    </row>
    <row r="63" spans="1:14" x14ac:dyDescent="0.25">
      <c r="A63" s="6">
        <v>60</v>
      </c>
      <c r="B63" s="7" t="s">
        <v>203</v>
      </c>
      <c r="C63" s="10" t="s">
        <v>119</v>
      </c>
      <c r="D63" s="10" t="s">
        <v>163</v>
      </c>
      <c r="F63" s="6" t="s">
        <v>186</v>
      </c>
      <c r="G63" s="16">
        <v>45800</v>
      </c>
      <c r="H63" s="7" t="s">
        <v>245</v>
      </c>
      <c r="I63" s="18">
        <v>38808</v>
      </c>
      <c r="J63" s="15">
        <f>YEARFRAC(I63,$J$2)</f>
        <v>17.297222222222221</v>
      </c>
      <c r="K63" s="19">
        <v>20</v>
      </c>
      <c r="L63" s="17">
        <v>0.9</v>
      </c>
      <c r="M63" s="16">
        <f t="shared" si="0"/>
        <v>35649.574999999997</v>
      </c>
      <c r="N63" s="16">
        <f t="shared" si="1"/>
        <v>10150.425000000003</v>
      </c>
    </row>
    <row r="64" spans="1:14" x14ac:dyDescent="0.25">
      <c r="A64" s="6">
        <v>61</v>
      </c>
      <c r="B64" s="7" t="s">
        <v>203</v>
      </c>
      <c r="C64" s="24" t="s">
        <v>120</v>
      </c>
      <c r="D64" s="10" t="s">
        <v>164</v>
      </c>
      <c r="E64" s="21"/>
      <c r="F64" s="6" t="s">
        <v>190</v>
      </c>
      <c r="G64" s="22">
        <v>93000</v>
      </c>
      <c r="H64" s="7" t="s">
        <v>246</v>
      </c>
      <c r="I64" s="18">
        <v>38808</v>
      </c>
      <c r="J64" s="15">
        <f>YEARFRAC(I64,$J$2)</f>
        <v>17.297222222222221</v>
      </c>
      <c r="K64" s="19">
        <v>20</v>
      </c>
      <c r="L64" s="17">
        <v>0.9</v>
      </c>
      <c r="M64" s="16">
        <f t="shared" si="0"/>
        <v>72388.875</v>
      </c>
      <c r="N64" s="16">
        <f t="shared" si="1"/>
        <v>20611.125</v>
      </c>
    </row>
    <row r="65" spans="1:14" x14ac:dyDescent="0.25">
      <c r="A65" s="6">
        <v>62</v>
      </c>
      <c r="B65" s="7" t="s">
        <v>203</v>
      </c>
      <c r="C65" s="10" t="s">
        <v>121</v>
      </c>
      <c r="D65" s="10" t="s">
        <v>165</v>
      </c>
      <c r="F65" s="6" t="s">
        <v>191</v>
      </c>
      <c r="G65" s="16">
        <v>19800</v>
      </c>
      <c r="H65" s="7" t="s">
        <v>247</v>
      </c>
      <c r="I65" s="18">
        <v>38808</v>
      </c>
      <c r="J65" s="15">
        <f>YEARFRAC(I65,$J$2)</f>
        <v>17.297222222222221</v>
      </c>
      <c r="K65" s="19">
        <v>20</v>
      </c>
      <c r="L65" s="17">
        <v>0.9</v>
      </c>
      <c r="M65" s="16">
        <f t="shared" si="0"/>
        <v>15411.824999999999</v>
      </c>
      <c r="N65" s="16">
        <f t="shared" si="1"/>
        <v>4388.1750000000011</v>
      </c>
    </row>
    <row r="66" spans="1:14" x14ac:dyDescent="0.25">
      <c r="A66" s="6">
        <v>63</v>
      </c>
      <c r="B66" s="7" t="s">
        <v>203</v>
      </c>
      <c r="C66" s="10" t="s">
        <v>107</v>
      </c>
      <c r="D66" s="10" t="s">
        <v>166</v>
      </c>
      <c r="F66" s="6" t="s">
        <v>186</v>
      </c>
      <c r="G66" s="16">
        <v>23760</v>
      </c>
      <c r="H66" s="7" t="s">
        <v>233</v>
      </c>
      <c r="I66" s="18">
        <v>38808</v>
      </c>
      <c r="J66" s="15">
        <f>YEARFRAC(I66,$J$2)</f>
        <v>17.297222222222221</v>
      </c>
      <c r="K66" s="19">
        <v>20</v>
      </c>
      <c r="L66" s="17">
        <v>0.9</v>
      </c>
      <c r="M66" s="16">
        <f t="shared" si="0"/>
        <v>18494.189999999999</v>
      </c>
      <c r="N66" s="16">
        <f t="shared" si="1"/>
        <v>5265.8100000000013</v>
      </c>
    </row>
    <row r="67" spans="1:14" x14ac:dyDescent="0.25">
      <c r="A67" s="6">
        <v>64</v>
      </c>
      <c r="B67" s="7" t="s">
        <v>203</v>
      </c>
      <c r="C67" s="10" t="s">
        <v>122</v>
      </c>
      <c r="D67" s="10" t="s">
        <v>167</v>
      </c>
      <c r="F67" s="6" t="s">
        <v>192</v>
      </c>
      <c r="G67" s="16">
        <v>2550</v>
      </c>
      <c r="H67" s="7" t="s">
        <v>248</v>
      </c>
      <c r="I67" s="18">
        <v>38808</v>
      </c>
      <c r="J67" s="15">
        <f>YEARFRAC(I67,$J$2)</f>
        <v>17.297222222222221</v>
      </c>
      <c r="K67" s="19">
        <v>20</v>
      </c>
      <c r="L67" s="17">
        <v>0.9</v>
      </c>
      <c r="M67" s="16">
        <f t="shared" si="0"/>
        <v>1984.8562499999998</v>
      </c>
      <c r="N67" s="16">
        <f t="shared" si="1"/>
        <v>565.14375000000018</v>
      </c>
    </row>
    <row r="68" spans="1:14" x14ac:dyDescent="0.25">
      <c r="A68" s="6">
        <v>65</v>
      </c>
      <c r="B68" s="7" t="s">
        <v>203</v>
      </c>
      <c r="C68" s="10" t="s">
        <v>123</v>
      </c>
      <c r="D68" s="10" t="s">
        <v>168</v>
      </c>
      <c r="F68" s="6" t="s">
        <v>192</v>
      </c>
      <c r="G68" s="16">
        <v>2550</v>
      </c>
      <c r="H68" s="7" t="s">
        <v>248</v>
      </c>
      <c r="I68" s="18">
        <v>38808</v>
      </c>
      <c r="J68" s="15">
        <f>YEARFRAC(I68,$J$2)</f>
        <v>17.297222222222221</v>
      </c>
      <c r="K68" s="19">
        <v>20</v>
      </c>
      <c r="L68" s="17">
        <v>0.9</v>
      </c>
      <c r="M68" s="16">
        <f t="shared" si="0"/>
        <v>1984.8562499999998</v>
      </c>
      <c r="N68" s="16">
        <f t="shared" si="1"/>
        <v>565.14375000000018</v>
      </c>
    </row>
    <row r="69" spans="1:14" x14ac:dyDescent="0.25">
      <c r="A69" s="6">
        <v>66</v>
      </c>
      <c r="B69" s="7" t="s">
        <v>203</v>
      </c>
      <c r="C69" s="10" t="s">
        <v>124</v>
      </c>
      <c r="D69" s="10" t="s">
        <v>169</v>
      </c>
      <c r="F69" s="6" t="s">
        <v>186</v>
      </c>
      <c r="G69" s="16">
        <v>5000</v>
      </c>
      <c r="I69" s="18">
        <v>38808</v>
      </c>
      <c r="J69" s="15">
        <f>YEARFRAC(I69,$J$2)</f>
        <v>17.297222222222221</v>
      </c>
      <c r="K69" s="19">
        <v>20</v>
      </c>
      <c r="L69" s="17">
        <v>0.9</v>
      </c>
      <c r="M69" s="16">
        <f t="shared" ref="M69:M95" si="2">G69*(L69/K69)*IF(J69&gt;K69,K69,J69)</f>
        <v>3891.8749999999995</v>
      </c>
      <c r="N69" s="16">
        <f t="shared" ref="N69:N95" si="3">G69-M69</f>
        <v>1108.1250000000005</v>
      </c>
    </row>
    <row r="70" spans="1:14" x14ac:dyDescent="0.25">
      <c r="A70" s="6">
        <v>67</v>
      </c>
      <c r="B70" s="7" t="s">
        <v>203</v>
      </c>
      <c r="C70" s="10" t="s">
        <v>125</v>
      </c>
      <c r="D70" s="10" t="s">
        <v>170</v>
      </c>
      <c r="F70" s="6" t="s">
        <v>186</v>
      </c>
      <c r="G70" s="16">
        <v>30000</v>
      </c>
      <c r="H70" s="7" t="s">
        <v>249</v>
      </c>
      <c r="I70" s="18">
        <v>38808</v>
      </c>
      <c r="J70" s="15">
        <f>YEARFRAC(I70,$J$2)</f>
        <v>17.297222222222221</v>
      </c>
      <c r="K70" s="19">
        <v>20</v>
      </c>
      <c r="L70" s="17">
        <v>0.9</v>
      </c>
      <c r="M70" s="16">
        <f t="shared" si="2"/>
        <v>23351.249999999996</v>
      </c>
      <c r="N70" s="16">
        <f t="shared" si="3"/>
        <v>6648.7500000000036</v>
      </c>
    </row>
    <row r="71" spans="1:14" x14ac:dyDescent="0.25">
      <c r="A71" s="6">
        <v>68</v>
      </c>
      <c r="B71" s="7" t="s">
        <v>203</v>
      </c>
      <c r="C71" s="10" t="s">
        <v>124</v>
      </c>
      <c r="D71" s="10" t="s">
        <v>171</v>
      </c>
      <c r="F71" s="6" t="s">
        <v>188</v>
      </c>
      <c r="G71" s="16">
        <v>10000</v>
      </c>
      <c r="H71" s="7" t="s">
        <v>230</v>
      </c>
      <c r="I71" s="18">
        <v>38808</v>
      </c>
      <c r="J71" s="15">
        <f>YEARFRAC(I71,$J$2)</f>
        <v>17.297222222222221</v>
      </c>
      <c r="K71" s="19">
        <v>20</v>
      </c>
      <c r="L71" s="17">
        <v>0.9</v>
      </c>
      <c r="M71" s="16">
        <f t="shared" si="2"/>
        <v>7783.7499999999991</v>
      </c>
      <c r="N71" s="16">
        <f t="shared" si="3"/>
        <v>2216.2500000000009</v>
      </c>
    </row>
    <row r="72" spans="1:14" x14ac:dyDescent="0.25">
      <c r="A72" s="6">
        <v>69</v>
      </c>
      <c r="B72" s="7" t="s">
        <v>203</v>
      </c>
      <c r="C72" s="24" t="s">
        <v>126</v>
      </c>
      <c r="D72" s="24" t="s">
        <v>172</v>
      </c>
      <c r="E72" s="21"/>
      <c r="F72" s="25" t="s">
        <v>186</v>
      </c>
      <c r="G72" s="22">
        <v>19800</v>
      </c>
      <c r="H72" s="7" t="s">
        <v>247</v>
      </c>
      <c r="I72" s="18">
        <v>38808</v>
      </c>
      <c r="J72" s="15">
        <f>YEARFRAC(I72,$J$2)</f>
        <v>17.297222222222221</v>
      </c>
      <c r="K72" s="19">
        <v>20</v>
      </c>
      <c r="L72" s="17">
        <v>0.9</v>
      </c>
      <c r="M72" s="16">
        <f t="shared" si="2"/>
        <v>15411.824999999999</v>
      </c>
      <c r="N72" s="16">
        <f t="shared" si="3"/>
        <v>4388.1750000000011</v>
      </c>
    </row>
    <row r="73" spans="1:14" x14ac:dyDescent="0.25">
      <c r="A73" s="6">
        <v>70</v>
      </c>
      <c r="B73" s="7" t="s">
        <v>203</v>
      </c>
      <c r="C73" s="24" t="s">
        <v>127</v>
      </c>
      <c r="D73" s="10" t="s">
        <v>173</v>
      </c>
      <c r="E73" s="21"/>
      <c r="F73" s="6" t="s">
        <v>193</v>
      </c>
      <c r="G73" s="22">
        <v>50000</v>
      </c>
      <c r="H73" s="7" t="s">
        <v>250</v>
      </c>
      <c r="I73" s="18">
        <v>38808</v>
      </c>
      <c r="J73" s="15">
        <f>YEARFRAC(I73,$J$2)</f>
        <v>17.297222222222221</v>
      </c>
      <c r="K73" s="19">
        <v>20</v>
      </c>
      <c r="L73" s="17">
        <v>0.9</v>
      </c>
      <c r="M73" s="16">
        <f t="shared" si="2"/>
        <v>38918.75</v>
      </c>
      <c r="N73" s="16">
        <f t="shared" si="3"/>
        <v>11081.25</v>
      </c>
    </row>
    <row r="74" spans="1:14" x14ac:dyDescent="0.25">
      <c r="A74" s="6">
        <v>71</v>
      </c>
      <c r="B74" s="7" t="s">
        <v>203</v>
      </c>
      <c r="C74" s="24" t="s">
        <v>127</v>
      </c>
      <c r="D74" s="10" t="s">
        <v>174</v>
      </c>
      <c r="E74" s="21"/>
      <c r="F74" s="6" t="s">
        <v>194</v>
      </c>
      <c r="G74" s="22">
        <v>50000</v>
      </c>
      <c r="H74" s="7" t="s">
        <v>250</v>
      </c>
      <c r="I74" s="18">
        <v>38808</v>
      </c>
      <c r="J74" s="15">
        <f>YEARFRAC(I74,$J$2)</f>
        <v>17.297222222222221</v>
      </c>
      <c r="K74" s="19">
        <v>20</v>
      </c>
      <c r="L74" s="17">
        <v>0.9</v>
      </c>
      <c r="M74" s="16">
        <f t="shared" si="2"/>
        <v>38918.75</v>
      </c>
      <c r="N74" s="16">
        <f t="shared" si="3"/>
        <v>11081.25</v>
      </c>
    </row>
    <row r="75" spans="1:14" x14ac:dyDescent="0.25">
      <c r="A75" s="6">
        <v>72</v>
      </c>
      <c r="B75" s="7" t="s">
        <v>203</v>
      </c>
      <c r="C75" s="10" t="s">
        <v>128</v>
      </c>
      <c r="D75" s="10" t="s">
        <v>175</v>
      </c>
      <c r="F75" s="6" t="s">
        <v>192</v>
      </c>
      <c r="G75" s="16">
        <v>15000</v>
      </c>
      <c r="I75" s="18">
        <v>38808</v>
      </c>
      <c r="J75" s="15">
        <f>YEARFRAC(I75,$J$2)</f>
        <v>17.297222222222221</v>
      </c>
      <c r="K75" s="19">
        <v>20</v>
      </c>
      <c r="L75" s="17">
        <v>0.9</v>
      </c>
      <c r="M75" s="16">
        <f t="shared" si="2"/>
        <v>11675.624999999998</v>
      </c>
      <c r="N75" s="16">
        <f t="shared" si="3"/>
        <v>3324.3750000000018</v>
      </c>
    </row>
    <row r="76" spans="1:14" ht="17.25" x14ac:dyDescent="0.25">
      <c r="A76" s="6">
        <v>73</v>
      </c>
      <c r="B76" s="7" t="s">
        <v>203</v>
      </c>
      <c r="C76" s="10" t="s">
        <v>129</v>
      </c>
      <c r="D76" s="10" t="s">
        <v>176</v>
      </c>
      <c r="F76" s="6" t="s">
        <v>207</v>
      </c>
      <c r="G76" s="16">
        <v>101250</v>
      </c>
      <c r="H76" s="7" t="s">
        <v>251</v>
      </c>
      <c r="I76" s="18">
        <v>38808</v>
      </c>
      <c r="J76" s="15">
        <f>YEARFRAC(I76,$J$2)</f>
        <v>17.297222222222221</v>
      </c>
      <c r="K76" s="19">
        <v>20</v>
      </c>
      <c r="L76" s="17">
        <v>0.9</v>
      </c>
      <c r="M76" s="16">
        <f t="shared" si="2"/>
        <v>78810.46875</v>
      </c>
      <c r="N76" s="16">
        <f t="shared" si="3"/>
        <v>22439.53125</v>
      </c>
    </row>
    <row r="77" spans="1:14" ht="17.25" x14ac:dyDescent="0.25">
      <c r="A77" s="6">
        <v>74</v>
      </c>
      <c r="B77" s="7" t="s">
        <v>203</v>
      </c>
      <c r="C77" s="10" t="s">
        <v>130</v>
      </c>
      <c r="D77" s="10" t="s">
        <v>177</v>
      </c>
      <c r="F77" s="6" t="s">
        <v>208</v>
      </c>
      <c r="G77" s="16">
        <v>800000</v>
      </c>
      <c r="H77" s="7" t="s">
        <v>252</v>
      </c>
      <c r="I77" s="18">
        <v>38808</v>
      </c>
      <c r="J77" s="15">
        <f>YEARFRAC(I77,$J$2)</f>
        <v>17.297222222222221</v>
      </c>
      <c r="K77" s="19">
        <v>20</v>
      </c>
      <c r="L77" s="17">
        <v>0.9</v>
      </c>
      <c r="M77" s="16">
        <f t="shared" si="2"/>
        <v>622700</v>
      </c>
      <c r="N77" s="16">
        <f t="shared" si="3"/>
        <v>177300</v>
      </c>
    </row>
    <row r="78" spans="1:14" ht="17.25" x14ac:dyDescent="0.25">
      <c r="A78" s="6">
        <v>75</v>
      </c>
      <c r="B78" s="7" t="s">
        <v>203</v>
      </c>
      <c r="C78" s="10" t="s">
        <v>131</v>
      </c>
      <c r="D78" s="10" t="s">
        <v>178</v>
      </c>
      <c r="F78" s="6" t="s">
        <v>206</v>
      </c>
      <c r="G78" s="16">
        <v>60000</v>
      </c>
      <c r="H78" s="7" t="s">
        <v>253</v>
      </c>
      <c r="I78" s="18">
        <v>38808</v>
      </c>
      <c r="J78" s="15">
        <f>YEARFRAC(I78,$J$2)</f>
        <v>17.297222222222221</v>
      </c>
      <c r="K78" s="19">
        <v>20</v>
      </c>
      <c r="L78" s="17">
        <v>0.9</v>
      </c>
      <c r="M78" s="16">
        <f t="shared" si="2"/>
        <v>46702.499999999993</v>
      </c>
      <c r="N78" s="16">
        <f t="shared" si="3"/>
        <v>13297.500000000007</v>
      </c>
    </row>
    <row r="79" spans="1:14" x14ac:dyDescent="0.25">
      <c r="A79" s="6">
        <v>76</v>
      </c>
      <c r="B79" s="7" t="s">
        <v>203</v>
      </c>
      <c r="C79" s="10" t="s">
        <v>109</v>
      </c>
      <c r="D79" s="10" t="s">
        <v>179</v>
      </c>
      <c r="F79" s="6" t="s">
        <v>195</v>
      </c>
      <c r="G79" s="16">
        <v>29000</v>
      </c>
      <c r="H79" s="7" t="s">
        <v>254</v>
      </c>
      <c r="I79" s="18">
        <v>38808</v>
      </c>
      <c r="J79" s="15">
        <f>YEARFRAC(I79,$J$2)</f>
        <v>17.297222222222221</v>
      </c>
      <c r="K79" s="19">
        <v>20</v>
      </c>
      <c r="L79" s="17">
        <v>0.9</v>
      </c>
      <c r="M79" s="16">
        <f t="shared" si="2"/>
        <v>22572.874999999996</v>
      </c>
      <c r="N79" s="16">
        <f t="shared" si="3"/>
        <v>6427.1250000000036</v>
      </c>
    </row>
    <row r="80" spans="1:14" x14ac:dyDescent="0.25">
      <c r="A80" s="6">
        <v>77</v>
      </c>
      <c r="B80" s="7" t="s">
        <v>203</v>
      </c>
      <c r="C80" s="10" t="s">
        <v>132</v>
      </c>
      <c r="D80" s="10" t="s">
        <v>180</v>
      </c>
      <c r="F80" s="6"/>
      <c r="G80" s="16">
        <v>1900</v>
      </c>
      <c r="H80" s="7" t="s">
        <v>255</v>
      </c>
      <c r="I80" s="18">
        <v>38808</v>
      </c>
      <c r="J80" s="15">
        <f>YEARFRAC(I80,$J$2)</f>
        <v>17.297222222222221</v>
      </c>
      <c r="K80" s="19">
        <v>20</v>
      </c>
      <c r="L80" s="17">
        <v>0.9</v>
      </c>
      <c r="M80" s="16">
        <f t="shared" si="2"/>
        <v>1478.9124999999999</v>
      </c>
      <c r="N80" s="16">
        <f t="shared" si="3"/>
        <v>421.08750000000009</v>
      </c>
    </row>
    <row r="81" spans="1:14" x14ac:dyDescent="0.25">
      <c r="A81" s="6">
        <v>78</v>
      </c>
      <c r="B81" s="7" t="s">
        <v>203</v>
      </c>
      <c r="C81" s="10" t="s">
        <v>133</v>
      </c>
      <c r="D81" s="10" t="s">
        <v>181</v>
      </c>
      <c r="F81" s="11" t="s">
        <v>196</v>
      </c>
      <c r="G81" s="16">
        <v>165355</v>
      </c>
      <c r="H81" s="7" t="s">
        <v>256</v>
      </c>
      <c r="I81" s="18">
        <v>38808</v>
      </c>
      <c r="J81" s="15">
        <f>YEARFRAC(I81,$J$2)</f>
        <v>17.297222222222221</v>
      </c>
      <c r="K81" s="19">
        <v>20</v>
      </c>
      <c r="L81" s="17">
        <v>0.9</v>
      </c>
      <c r="M81" s="16">
        <f t="shared" si="2"/>
        <v>128708.19812499998</v>
      </c>
      <c r="N81" s="16">
        <f t="shared" si="3"/>
        <v>36646.801875000019</v>
      </c>
    </row>
    <row r="82" spans="1:14" x14ac:dyDescent="0.25">
      <c r="A82" s="6">
        <v>79</v>
      </c>
      <c r="B82" s="7" t="s">
        <v>203</v>
      </c>
      <c r="C82" s="10" t="s">
        <v>134</v>
      </c>
      <c r="D82" s="10" t="s">
        <v>139</v>
      </c>
      <c r="F82" s="11" t="s">
        <v>197</v>
      </c>
      <c r="G82" s="16">
        <v>15000</v>
      </c>
      <c r="H82" s="7" t="s">
        <v>257</v>
      </c>
      <c r="I82" s="18">
        <v>38808</v>
      </c>
      <c r="J82" s="15">
        <f>YEARFRAC(I82,$J$2)</f>
        <v>17.297222222222221</v>
      </c>
      <c r="K82" s="19">
        <v>20</v>
      </c>
      <c r="L82" s="17">
        <v>0.9</v>
      </c>
      <c r="M82" s="16">
        <f t="shared" si="2"/>
        <v>11675.624999999998</v>
      </c>
      <c r="N82" s="16">
        <f t="shared" si="3"/>
        <v>3324.3750000000018</v>
      </c>
    </row>
    <row r="83" spans="1:14" x14ac:dyDescent="0.25">
      <c r="A83" s="6">
        <v>80</v>
      </c>
      <c r="B83" s="7" t="s">
        <v>203</v>
      </c>
      <c r="C83" s="24" t="s">
        <v>135</v>
      </c>
      <c r="D83" s="10" t="s">
        <v>140</v>
      </c>
      <c r="E83" s="21"/>
      <c r="F83" s="11" t="s">
        <v>198</v>
      </c>
      <c r="G83" s="22">
        <v>93000</v>
      </c>
      <c r="H83" s="7" t="s">
        <v>258</v>
      </c>
      <c r="I83" s="18">
        <v>38808</v>
      </c>
      <c r="J83" s="15">
        <f>YEARFRAC(I83,$J$2)</f>
        <v>17.297222222222221</v>
      </c>
      <c r="K83" s="19">
        <v>20</v>
      </c>
      <c r="L83" s="17">
        <v>0.9</v>
      </c>
      <c r="M83" s="16">
        <f t="shared" si="2"/>
        <v>72388.875</v>
      </c>
      <c r="N83" s="16">
        <f t="shared" si="3"/>
        <v>20611.125</v>
      </c>
    </row>
    <row r="84" spans="1:14" x14ac:dyDescent="0.25">
      <c r="A84" s="6">
        <v>81</v>
      </c>
      <c r="B84" s="7" t="s">
        <v>203</v>
      </c>
      <c r="C84" s="24" t="s">
        <v>136</v>
      </c>
      <c r="D84" s="10" t="s">
        <v>141</v>
      </c>
      <c r="E84" s="21"/>
      <c r="F84" s="11" t="s">
        <v>199</v>
      </c>
      <c r="G84" s="22">
        <v>15000</v>
      </c>
      <c r="I84" s="18">
        <v>38808</v>
      </c>
      <c r="J84" s="15">
        <f>YEARFRAC(I84,$J$2)</f>
        <v>17.297222222222221</v>
      </c>
      <c r="K84" s="19">
        <v>20</v>
      </c>
      <c r="L84" s="17">
        <v>0.9</v>
      </c>
      <c r="M84" s="16">
        <f t="shared" si="2"/>
        <v>11675.624999999998</v>
      </c>
      <c r="N84" s="16">
        <f t="shared" si="3"/>
        <v>3324.3750000000018</v>
      </c>
    </row>
    <row r="85" spans="1:14" ht="17.25" x14ac:dyDescent="0.25">
      <c r="A85" s="6">
        <v>82</v>
      </c>
      <c r="B85" s="7" t="s">
        <v>203</v>
      </c>
      <c r="C85" s="24" t="s">
        <v>183</v>
      </c>
      <c r="D85" s="10" t="s">
        <v>142</v>
      </c>
      <c r="E85" s="21"/>
      <c r="F85" s="11" t="s">
        <v>209</v>
      </c>
      <c r="G85" s="22">
        <v>300000</v>
      </c>
      <c r="H85" s="7" t="s">
        <v>266</v>
      </c>
      <c r="I85" s="18">
        <v>38808</v>
      </c>
      <c r="J85" s="15">
        <f>YEARFRAC(I85,$J$2)</f>
        <v>17.297222222222221</v>
      </c>
      <c r="K85" s="19">
        <v>20</v>
      </c>
      <c r="L85" s="17">
        <v>0.9</v>
      </c>
      <c r="M85" s="16">
        <f t="shared" si="2"/>
        <v>233512.49999999997</v>
      </c>
      <c r="N85" s="16">
        <f t="shared" si="3"/>
        <v>66487.500000000029</v>
      </c>
    </row>
    <row r="86" spans="1:14" ht="17.25" x14ac:dyDescent="0.25">
      <c r="A86" s="6">
        <v>83</v>
      </c>
      <c r="B86" s="7" t="s">
        <v>203</v>
      </c>
      <c r="C86" s="10" t="s">
        <v>137</v>
      </c>
      <c r="D86" s="10" t="s">
        <v>143</v>
      </c>
      <c r="F86" s="11" t="s">
        <v>206</v>
      </c>
      <c r="G86" s="16">
        <v>60000</v>
      </c>
      <c r="H86" s="7" t="s">
        <v>253</v>
      </c>
      <c r="I86" s="18">
        <v>38808</v>
      </c>
      <c r="J86" s="15">
        <f>YEARFRAC(I86,$J$2)</f>
        <v>17.297222222222221</v>
      </c>
      <c r="K86" s="19">
        <v>20</v>
      </c>
      <c r="L86" s="17">
        <v>0.9</v>
      </c>
      <c r="M86" s="16">
        <f t="shared" si="2"/>
        <v>46702.499999999993</v>
      </c>
      <c r="N86" s="16">
        <f t="shared" si="3"/>
        <v>13297.500000000007</v>
      </c>
    </row>
    <row r="87" spans="1:14" x14ac:dyDescent="0.25">
      <c r="A87" s="6">
        <v>84</v>
      </c>
      <c r="B87" s="7" t="s">
        <v>203</v>
      </c>
      <c r="C87" s="10" t="s">
        <v>138</v>
      </c>
      <c r="D87" s="10" t="s">
        <v>144</v>
      </c>
      <c r="F87" s="11" t="s">
        <v>200</v>
      </c>
      <c r="G87" s="16">
        <v>18000</v>
      </c>
      <c r="H87" s="7" t="s">
        <v>259</v>
      </c>
      <c r="I87" s="18">
        <v>38808</v>
      </c>
      <c r="J87" s="15">
        <f>YEARFRAC(I87,$J$2)</f>
        <v>17.297222222222221</v>
      </c>
      <c r="K87" s="19">
        <v>20</v>
      </c>
      <c r="L87" s="17">
        <v>0.9</v>
      </c>
      <c r="M87" s="16">
        <f t="shared" si="2"/>
        <v>14010.749999999998</v>
      </c>
      <c r="N87" s="16">
        <f t="shared" si="3"/>
        <v>3989.2500000000018</v>
      </c>
    </row>
    <row r="88" spans="1:14" x14ac:dyDescent="0.25">
      <c r="A88" s="6">
        <v>85</v>
      </c>
      <c r="B88" s="7" t="s">
        <v>203</v>
      </c>
      <c r="C88" s="10" t="s">
        <v>182</v>
      </c>
      <c r="D88" s="10" t="s">
        <v>145</v>
      </c>
      <c r="F88" s="11" t="s">
        <v>200</v>
      </c>
      <c r="G88" s="16">
        <v>150000</v>
      </c>
      <c r="H88" s="7" t="s">
        <v>260</v>
      </c>
      <c r="I88" s="18">
        <v>38808</v>
      </c>
      <c r="J88" s="15">
        <f>YEARFRAC(I88,$J$2)</f>
        <v>17.297222222222221</v>
      </c>
      <c r="K88" s="19">
        <v>20</v>
      </c>
      <c r="L88" s="17">
        <v>0.9</v>
      </c>
      <c r="M88" s="16">
        <f t="shared" si="2"/>
        <v>116756.24999999999</v>
      </c>
      <c r="N88" s="16">
        <f t="shared" si="3"/>
        <v>33243.750000000015</v>
      </c>
    </row>
    <row r="89" spans="1:14" x14ac:dyDescent="0.25">
      <c r="A89" s="6">
        <v>86</v>
      </c>
      <c r="B89" s="19" t="s">
        <v>280</v>
      </c>
      <c r="C89" s="27" t="s">
        <v>267</v>
      </c>
      <c r="G89" s="16">
        <v>340000</v>
      </c>
      <c r="H89" s="7" t="s">
        <v>274</v>
      </c>
      <c r="I89" s="18">
        <v>38808</v>
      </c>
      <c r="J89" s="15">
        <f>YEARFRAC(I89,$J$2)</f>
        <v>17.297222222222221</v>
      </c>
      <c r="K89" s="7">
        <v>25</v>
      </c>
      <c r="L89" s="17">
        <v>0.9</v>
      </c>
      <c r="M89" s="16">
        <f t="shared" si="2"/>
        <v>211718</v>
      </c>
      <c r="N89" s="16">
        <f t="shared" si="3"/>
        <v>128282</v>
      </c>
    </row>
    <row r="90" spans="1:14" x14ac:dyDescent="0.25">
      <c r="A90" s="6">
        <v>87</v>
      </c>
      <c r="B90" s="19" t="s">
        <v>280</v>
      </c>
      <c r="C90" s="27" t="s">
        <v>268</v>
      </c>
      <c r="G90" s="16">
        <v>1450000</v>
      </c>
      <c r="H90" s="7" t="s">
        <v>275</v>
      </c>
      <c r="I90" s="18">
        <v>38808</v>
      </c>
      <c r="J90" s="15">
        <f>YEARFRAC(I90,$J$2)</f>
        <v>17.297222222222221</v>
      </c>
      <c r="K90" s="7">
        <v>25</v>
      </c>
      <c r="L90" s="17">
        <v>0.9</v>
      </c>
      <c r="M90" s="16">
        <f t="shared" si="2"/>
        <v>902915</v>
      </c>
      <c r="N90" s="16">
        <f t="shared" si="3"/>
        <v>547085</v>
      </c>
    </row>
    <row r="91" spans="1:14" x14ac:dyDescent="0.25">
      <c r="A91" s="6">
        <v>88</v>
      </c>
      <c r="B91" s="19" t="s">
        <v>280</v>
      </c>
      <c r="C91" s="27" t="s">
        <v>269</v>
      </c>
      <c r="G91" s="16">
        <v>300000</v>
      </c>
      <c r="I91" s="18">
        <v>38808</v>
      </c>
      <c r="J91" s="15">
        <f>YEARFRAC(I91,$J$2)</f>
        <v>17.297222222222221</v>
      </c>
      <c r="K91" s="7">
        <v>25</v>
      </c>
      <c r="L91" s="17">
        <v>0.9</v>
      </c>
      <c r="M91" s="16">
        <f t="shared" si="2"/>
        <v>186810.00000000003</v>
      </c>
      <c r="N91" s="16">
        <f t="shared" si="3"/>
        <v>113189.99999999997</v>
      </c>
    </row>
    <row r="92" spans="1:14" x14ac:dyDescent="0.25">
      <c r="A92" s="6">
        <v>89</v>
      </c>
      <c r="B92" s="19" t="s">
        <v>280</v>
      </c>
      <c r="C92" s="27" t="s">
        <v>270</v>
      </c>
      <c r="G92" s="16">
        <v>916402</v>
      </c>
      <c r="H92" s="7" t="s">
        <v>278</v>
      </c>
      <c r="I92" s="18">
        <v>38808</v>
      </c>
      <c r="J92" s="15">
        <f>YEARFRAC(I92,$J$2)</f>
        <v>17.297222222222221</v>
      </c>
      <c r="K92" s="7">
        <v>25</v>
      </c>
      <c r="L92" s="17">
        <v>0.9</v>
      </c>
      <c r="M92" s="16">
        <f t="shared" si="2"/>
        <v>570643.52539999993</v>
      </c>
      <c r="N92" s="16">
        <f t="shared" si="3"/>
        <v>345758.47460000007</v>
      </c>
    </row>
    <row r="93" spans="1:14" x14ac:dyDescent="0.25">
      <c r="A93" s="6">
        <v>90</v>
      </c>
      <c r="B93" s="19" t="s">
        <v>280</v>
      </c>
      <c r="C93" s="27" t="s">
        <v>271</v>
      </c>
      <c r="G93" s="16">
        <v>350000</v>
      </c>
      <c r="H93" s="7" t="s">
        <v>276</v>
      </c>
      <c r="I93" s="18">
        <v>38808</v>
      </c>
      <c r="J93" s="15">
        <f>YEARFRAC(I93,$J$2)</f>
        <v>17.297222222222221</v>
      </c>
      <c r="K93" s="7">
        <v>25</v>
      </c>
      <c r="L93" s="17">
        <v>0.9</v>
      </c>
      <c r="M93" s="16">
        <f t="shared" si="2"/>
        <v>217945</v>
      </c>
      <c r="N93" s="16">
        <f t="shared" si="3"/>
        <v>132055</v>
      </c>
    </row>
    <row r="94" spans="1:14" x14ac:dyDescent="0.25">
      <c r="A94" s="6">
        <v>91</v>
      </c>
      <c r="B94" s="19" t="s">
        <v>280</v>
      </c>
      <c r="C94" s="27" t="s">
        <v>272</v>
      </c>
      <c r="G94" s="16">
        <v>300000</v>
      </c>
      <c r="H94" s="7" t="s">
        <v>279</v>
      </c>
      <c r="I94" s="18">
        <v>38808</v>
      </c>
      <c r="J94" s="15">
        <f>YEARFRAC(I94,$J$2)</f>
        <v>17.297222222222221</v>
      </c>
      <c r="K94" s="7">
        <v>25</v>
      </c>
      <c r="L94" s="17">
        <v>0.9</v>
      </c>
      <c r="M94" s="16">
        <f t="shared" si="2"/>
        <v>186810.00000000003</v>
      </c>
      <c r="N94" s="16">
        <f t="shared" si="3"/>
        <v>113189.99999999997</v>
      </c>
    </row>
    <row r="95" spans="1:14" x14ac:dyDescent="0.25">
      <c r="A95" s="6">
        <v>92</v>
      </c>
      <c r="B95" s="19" t="s">
        <v>280</v>
      </c>
      <c r="C95" s="27" t="s">
        <v>273</v>
      </c>
      <c r="G95" s="16">
        <v>2500000</v>
      </c>
      <c r="H95" s="7" t="s">
        <v>277</v>
      </c>
      <c r="I95" s="18">
        <v>38808</v>
      </c>
      <c r="J95" s="15">
        <f>YEARFRAC(I95,$J$2)</f>
        <v>17.297222222222221</v>
      </c>
      <c r="K95" s="7">
        <v>25</v>
      </c>
      <c r="L95" s="17">
        <v>0.9</v>
      </c>
      <c r="M95" s="16">
        <f t="shared" si="2"/>
        <v>1556750.0000000002</v>
      </c>
      <c r="N95" s="16">
        <f t="shared" si="3"/>
        <v>943249.99999999977</v>
      </c>
    </row>
  </sheetData>
  <autoFilter ref="A3:N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47"/>
  <sheetViews>
    <sheetView topLeftCell="A19" workbookViewId="0">
      <selection activeCell="G47" sqref="G47"/>
    </sheetView>
  </sheetViews>
  <sheetFormatPr defaultRowHeight="15" x14ac:dyDescent="0.25"/>
  <sheetData>
    <row r="3" spans="4:7" x14ac:dyDescent="0.25">
      <c r="D3">
        <v>2.16</v>
      </c>
      <c r="G3">
        <v>5</v>
      </c>
    </row>
    <row r="4" spans="4:7" x14ac:dyDescent="0.25">
      <c r="D4">
        <v>6.83</v>
      </c>
      <c r="G4">
        <v>6.25</v>
      </c>
    </row>
    <row r="5" spans="4:7" x14ac:dyDescent="0.25">
      <c r="D5">
        <v>6.3</v>
      </c>
      <c r="G5">
        <v>0.5</v>
      </c>
    </row>
    <row r="6" spans="4:7" x14ac:dyDescent="0.25">
      <c r="D6">
        <v>1.1499999999999999</v>
      </c>
      <c r="G6">
        <v>25</v>
      </c>
    </row>
    <row r="7" spans="4:7" x14ac:dyDescent="0.25">
      <c r="D7">
        <v>2.88</v>
      </c>
      <c r="G7">
        <v>20</v>
      </c>
    </row>
    <row r="8" spans="4:7" x14ac:dyDescent="0.25">
      <c r="G8">
        <v>7.5</v>
      </c>
    </row>
    <row r="9" spans="4:7" x14ac:dyDescent="0.25">
      <c r="D9">
        <v>4</v>
      </c>
      <c r="G9">
        <v>5</v>
      </c>
    </row>
    <row r="10" spans="4:7" x14ac:dyDescent="0.25">
      <c r="D10">
        <v>2</v>
      </c>
      <c r="G10">
        <v>3.75</v>
      </c>
    </row>
    <row r="11" spans="4:7" x14ac:dyDescent="0.25">
      <c r="D11">
        <v>5.75</v>
      </c>
      <c r="G11">
        <v>16</v>
      </c>
    </row>
    <row r="12" spans="4:7" x14ac:dyDescent="0.25">
      <c r="D12">
        <v>2.16</v>
      </c>
      <c r="G12">
        <v>3</v>
      </c>
    </row>
    <row r="13" spans="4:7" x14ac:dyDescent="0.25">
      <c r="D13">
        <f>SUM(D3:D12)</f>
        <v>33.229999999999997</v>
      </c>
      <c r="G13">
        <v>1.5</v>
      </c>
    </row>
    <row r="14" spans="4:7" x14ac:dyDescent="0.25">
      <c r="D14">
        <v>113.28</v>
      </c>
      <c r="G14">
        <v>1.5</v>
      </c>
    </row>
    <row r="15" spans="4:7" x14ac:dyDescent="0.25">
      <c r="D15">
        <f>D14-D13</f>
        <v>80.050000000000011</v>
      </c>
      <c r="G15">
        <v>4</v>
      </c>
    </row>
    <row r="16" spans="4:7" x14ac:dyDescent="0.25">
      <c r="G16">
        <v>8</v>
      </c>
    </row>
    <row r="17" spans="7:7" x14ac:dyDescent="0.25">
      <c r="G17">
        <v>1.5</v>
      </c>
    </row>
    <row r="18" spans="7:7" x14ac:dyDescent="0.25">
      <c r="G18">
        <v>1</v>
      </c>
    </row>
    <row r="19" spans="7:7" x14ac:dyDescent="0.25">
      <c r="G19">
        <v>3</v>
      </c>
    </row>
    <row r="20" spans="7:7" x14ac:dyDescent="0.25">
      <c r="G20">
        <v>2</v>
      </c>
    </row>
    <row r="21" spans="7:7" x14ac:dyDescent="0.25">
      <c r="G21">
        <v>1.5</v>
      </c>
    </row>
    <row r="22" spans="7:7" x14ac:dyDescent="0.25">
      <c r="G22">
        <v>5</v>
      </c>
    </row>
    <row r="23" spans="7:7" x14ac:dyDescent="0.25">
      <c r="G23">
        <v>4</v>
      </c>
    </row>
    <row r="24" spans="7:7" x14ac:dyDescent="0.25">
      <c r="G24">
        <v>1</v>
      </c>
    </row>
    <row r="25" spans="7:7" x14ac:dyDescent="0.25">
      <c r="G25">
        <v>8</v>
      </c>
    </row>
    <row r="26" spans="7:7" x14ac:dyDescent="0.25">
      <c r="G26">
        <v>8</v>
      </c>
    </row>
    <row r="27" spans="7:7" x14ac:dyDescent="0.25">
      <c r="G27">
        <v>8</v>
      </c>
    </row>
    <row r="28" spans="7:7" x14ac:dyDescent="0.25">
      <c r="G28">
        <v>1.5</v>
      </c>
    </row>
    <row r="29" spans="7:7" x14ac:dyDescent="0.25">
      <c r="G29">
        <v>11</v>
      </c>
    </row>
    <row r="30" spans="7:7" x14ac:dyDescent="0.25">
      <c r="G30">
        <v>17</v>
      </c>
    </row>
    <row r="31" spans="7:7" x14ac:dyDescent="0.25">
      <c r="G31">
        <v>8</v>
      </c>
    </row>
    <row r="32" spans="7:7" x14ac:dyDescent="0.25">
      <c r="G32">
        <v>2.7</v>
      </c>
    </row>
    <row r="33" spans="7:7" x14ac:dyDescent="0.25">
      <c r="G33">
        <v>5.25</v>
      </c>
    </row>
    <row r="34" spans="7:7" x14ac:dyDescent="0.25">
      <c r="G34">
        <v>1.5</v>
      </c>
    </row>
    <row r="35" spans="7:7" x14ac:dyDescent="0.25">
      <c r="G35">
        <v>7.5</v>
      </c>
    </row>
    <row r="36" spans="7:7" x14ac:dyDescent="0.25">
      <c r="G36">
        <v>13</v>
      </c>
    </row>
    <row r="37" spans="7:7" x14ac:dyDescent="0.25">
      <c r="G37">
        <v>12</v>
      </c>
    </row>
    <row r="38" spans="7:7" x14ac:dyDescent="0.25">
      <c r="G38">
        <v>10</v>
      </c>
    </row>
    <row r="39" spans="7:7" x14ac:dyDescent="0.25">
      <c r="G39">
        <v>4</v>
      </c>
    </row>
    <row r="40" spans="7:7" x14ac:dyDescent="0.25">
      <c r="G40">
        <v>60</v>
      </c>
    </row>
    <row r="41" spans="7:7" x14ac:dyDescent="0.25">
      <c r="G41">
        <v>3</v>
      </c>
    </row>
    <row r="42" spans="7:7" x14ac:dyDescent="0.25">
      <c r="G42">
        <v>20</v>
      </c>
    </row>
    <row r="43" spans="7:7" x14ac:dyDescent="0.25">
      <c r="G43">
        <v>7.5</v>
      </c>
    </row>
    <row r="44" spans="7:7" x14ac:dyDescent="0.25">
      <c r="G44">
        <f>SUM(G3:G43)</f>
        <v>333.95</v>
      </c>
    </row>
    <row r="45" spans="7:7" x14ac:dyDescent="0.25">
      <c r="G45" s="30">
        <f>G44/100</f>
        <v>3.3394999999999997</v>
      </c>
    </row>
    <row r="46" spans="7:7" x14ac:dyDescent="0.25">
      <c r="G46">
        <v>2.62</v>
      </c>
    </row>
    <row r="47" spans="7:7" x14ac:dyDescent="0.25">
      <c r="G47" s="31">
        <f>G45-G46</f>
        <v>0.71949999999999958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2023-07-19T05:19:53Z</dcterms:modified>
</cp:coreProperties>
</file>