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In Progress Files\Mahesh Joshi\uploads\VIS(2023-24)-PL180-154-216_ MS SHAKUMBARI AUTO WHEELS PRIVATE LIMITED\"/>
    </mc:Choice>
  </mc:AlternateContent>
  <xr:revisionPtr revIDLastSave="0" documentId="13_ncr:1_{E5B219F9-7BC7-4114-A8C1-A9EC85F54BE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working" sheetId="2" r:id="rId1"/>
    <sheet name="Sheet1" sheetId="1" r:id="rId2"/>
    <sheet name="Sheet2" sheetId="3" r:id="rId3"/>
    <sheet name="Sheet3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2" l="1"/>
  <c r="I21" i="2"/>
  <c r="H14" i="2"/>
  <c r="H15" i="2"/>
  <c r="H16" i="2"/>
  <c r="G5" i="2"/>
  <c r="O5" i="2" s="1"/>
  <c r="G6" i="2"/>
  <c r="O6" i="2" s="1"/>
  <c r="M5" i="2"/>
  <c r="M6" i="2"/>
  <c r="J5" i="2"/>
  <c r="J6" i="2"/>
  <c r="F7" i="2"/>
  <c r="G4" i="2"/>
  <c r="O4" i="2" s="1"/>
  <c r="Q19" i="2"/>
  <c r="O18" i="1"/>
  <c r="N18" i="1"/>
  <c r="K13" i="1"/>
  <c r="M6" i="4"/>
  <c r="K5" i="4"/>
  <c r="I5" i="4"/>
  <c r="F6" i="4"/>
  <c r="D4" i="4"/>
  <c r="I3" i="3"/>
  <c r="G3" i="3"/>
  <c r="D3" i="3"/>
  <c r="J3" i="3" s="1"/>
  <c r="K3" i="3" s="1"/>
  <c r="M3" i="3" s="1"/>
  <c r="G4" i="1"/>
  <c r="G5" i="1"/>
  <c r="E5" i="1"/>
  <c r="C5" i="1"/>
  <c r="M4" i="2"/>
  <c r="J4" i="2"/>
  <c r="P6" i="2" l="1"/>
  <c r="P5" i="2"/>
  <c r="Q5" i="2" s="1"/>
  <c r="S5" i="2" s="1"/>
  <c r="Q6" i="2"/>
  <c r="S6" i="2" s="1"/>
  <c r="G7" i="2"/>
  <c r="O7" i="2"/>
  <c r="P4" i="2"/>
  <c r="Q4" i="2" l="1"/>
  <c r="Q7" i="2" s="1"/>
  <c r="S7" i="2" s="1"/>
  <c r="P7" i="2"/>
  <c r="S4" i="2"/>
</calcChain>
</file>

<file path=xl/sharedStrings.xml><?xml version="1.0" encoding="utf-8"?>
<sst xmlns="http://schemas.openxmlformats.org/spreadsheetml/2006/main" count="80" uniqueCount="63">
  <si>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</si>
  <si>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</si>
  <si>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</si>
  <si>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</si>
  <si>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</si>
  <si>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</si>
  <si>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</si>
  <si>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</si>
  <si>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</si>
  <si>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</si>
  <si>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</si>
  <si>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</si>
  <si>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</si>
  <si>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</si>
  <si>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Detoration</t>
  </si>
  <si>
    <t>Details of Building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</si>
  <si>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</si>
  <si>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</si>
  <si>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</si>
  <si>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</si>
  <si>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</si>
  <si>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t>Covered area (in sq.mtr)</t>
  </si>
  <si>
    <t>Covered Area 
(in sq ft)</t>
  </si>
  <si>
    <t>Height in Feet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</si>
  <si>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</si>
  <si>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</si>
  <si>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>1/1.19</t>
  </si>
  <si>
    <t xml:space="preserve">Year of Construction </t>
  </si>
  <si>
    <t>Show Room Area</t>
  </si>
  <si>
    <t>Work Shop Area</t>
  </si>
  <si>
    <t>Washing Area</t>
  </si>
  <si>
    <t>18ft</t>
  </si>
  <si>
    <t>1. All the details pertaing to the building area statement such as area, floor, etc has been taken from the site survey measurement.</t>
  </si>
  <si>
    <t>4. Age of construction taken from the information get at the time of site survey.</t>
  </si>
  <si>
    <t xml:space="preserve">2.The maintinence of the building is good as per site survey observation. </t>
  </si>
  <si>
    <t>M/S. SHAKUMBARI AUTOWHEELS PRIVATE LIMITED.|VILLAGE KACHHPURA, TEHSIL &amp; DISTRICT BIJNOR, UTTAR PRADESH</t>
  </si>
  <si>
    <t>costruction cost</t>
  </si>
  <si>
    <t>depriciation</t>
  </si>
  <si>
    <t>replacement cost</t>
  </si>
  <si>
    <t>insurance</t>
  </si>
  <si>
    <t>Sale Deed 1</t>
  </si>
  <si>
    <t>Sale Deed 2</t>
  </si>
  <si>
    <t>Sale Deed 3</t>
  </si>
  <si>
    <t>Sale Deed 4</t>
  </si>
  <si>
    <t>Deeds No.</t>
  </si>
  <si>
    <t>Area in sqm</t>
  </si>
  <si>
    <t>North</t>
  </si>
  <si>
    <t>South</t>
  </si>
  <si>
    <t>East</t>
  </si>
  <si>
    <t>West</t>
  </si>
  <si>
    <t>Total</t>
  </si>
  <si>
    <t>Land of Mrs. Sarika Chaudhary</t>
  </si>
  <si>
    <t>Bijnor Najibabad Road</t>
  </si>
  <si>
    <t>Land of Vedpal</t>
  </si>
  <si>
    <t>Land of Rukhsar</t>
  </si>
  <si>
    <t>25ft. Wide road</t>
  </si>
  <si>
    <t>Land of Mrs. Neetu Chaudhary</t>
  </si>
  <si>
    <t>Land of Neetu and Sarika</t>
  </si>
  <si>
    <t>Land of Anil Sharma</t>
  </si>
  <si>
    <t>Plot of Sachin and Naresh</t>
  </si>
  <si>
    <t>Land of Shakumbari Auto Wheels Pvt. Ltd.</t>
  </si>
  <si>
    <t>Date</t>
  </si>
  <si>
    <t>Tin 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</si>
</sst>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  <numFmt numFmtId="167" formatCode="&quot;₹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1" xfId="6" applyNumberFormat="1" applyFon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166" fontId="2" fillId="2" borderId="1" xfId="6" applyNumberFormat="1" applyFont="1" applyFill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7" fontId="0" fillId="0" borderId="0" xfId="0" applyNumberFormat="1"/>
    <xf numFmtId="166" fontId="0" fillId="0" borderId="0" xfId="0" applyNumberFormat="1"/>
    <xf numFmtId="0" fontId="0" fillId="0" borderId="1" xfId="0" applyBorder="1"/>
    <xf numFmtId="0" fontId="0" fillId="6" borderId="1" xfId="0" applyFill="1" applyBorder="1"/>
    <xf numFmtId="0" fontId="0" fillId="5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4" borderId="1" xfId="0" applyFill="1" applyBorder="1" applyAlignment="1">
      <alignment wrapText="1"/>
    </xf>
    <xf numFmtId="14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21"/>
  <sheetViews>
    <sheetView tabSelected="1" zoomScale="85" zoomScaleNormal="85" workbookViewId="0">
      <selection activeCell="T19" sqref="T19"/>
    </sheetView>
  </sheetViews>
  <sheetFormatPr defaultRowHeight="15" x14ac:dyDescent="0.25"/>
  <cols>
    <col min="2" max="2" width="7.28515625" customWidth="1"/>
    <col min="3" max="3" width="13.5703125" customWidth="1"/>
    <col min="4" max="4" width="9" customWidth="1"/>
    <col min="5" max="5" width="10.28515625" customWidth="1"/>
    <col min="6" max="6" width="8.7109375" customWidth="1"/>
    <col min="7" max="7" width="8.42578125" customWidth="1"/>
    <col min="8" max="8" width="14.42578125" customWidth="1"/>
    <col min="9" max="9" width="14.85546875" customWidth="1"/>
    <col min="10" max="10" width="10.42578125" hidden="1" customWidth="1"/>
    <col min="11" max="11" width="11.28515625" hidden="1" customWidth="1"/>
    <col min="12" max="12" width="7.7109375" hidden="1" customWidth="1"/>
    <col min="13" max="13" width="6.5703125" hidden="1" customWidth="1"/>
    <col min="14" max="14" width="11.85546875" customWidth="1"/>
    <col min="15" max="15" width="13.28515625" hidden="1" customWidth="1"/>
    <col min="16" max="17" width="15.140625" hidden="1" customWidth="1"/>
    <col min="18" max="18" width="9.85546875" hidden="1" customWidth="1"/>
    <col min="19" max="19" width="17.42578125" customWidth="1"/>
    <col min="20" max="20" width="12.7109375" customWidth="1"/>
    <col min="21" max="21" width="5.85546875" bestFit="1" customWidth="1"/>
    <col min="22" max="22" width="12.140625" bestFit="1" customWidth="1"/>
    <col min="23" max="23" width="11.7109375" customWidth="1"/>
    <col min="24" max="24" width="14.28515625" customWidth="1"/>
    <col min="25" max="25" width="12.5703125" customWidth="1"/>
    <col min="26" max="26" width="11.85546875" customWidth="1"/>
    <col min="27" max="27" width="12.42578125" customWidth="1"/>
    <col min="28" max="28" width="10.42578125" bestFit="1" customWidth="1"/>
  </cols>
  <sheetData>
    <row r="2" spans="2:28" ht="57" customHeight="1" x14ac:dyDescent="0.25">
      <c r="B2" s="39" t="s">
        <v>35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2:28" ht="60" x14ac:dyDescent="0.25">
      <c r="B3" s="1" t="s">
        <v>0</v>
      </c>
      <c r="C3" s="1" t="s">
        <v>15</v>
      </c>
      <c r="D3" s="1" t="s">
        <v>23</v>
      </c>
      <c r="E3" s="1" t="s">
        <v>1</v>
      </c>
      <c r="F3" s="1" t="s">
        <v>21</v>
      </c>
      <c r="G3" s="23" t="s">
        <v>22</v>
      </c>
      <c r="H3" s="1" t="s">
        <v>27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2" t="s">
        <v>14</v>
      </c>
      <c r="S3" s="1" t="s">
        <v>11</v>
      </c>
    </row>
    <row r="4" spans="2:28" ht="30" x14ac:dyDescent="0.25">
      <c r="B4" s="3">
        <v>1</v>
      </c>
      <c r="C4" s="25" t="s">
        <v>28</v>
      </c>
      <c r="D4" s="3" t="s">
        <v>31</v>
      </c>
      <c r="E4" s="3" t="s">
        <v>62</v>
      </c>
      <c r="F4" s="22">
        <v>299.58</v>
      </c>
      <c r="G4" s="21">
        <f>F4*10.764</f>
        <v>3224.6791199999998</v>
      </c>
      <c r="H4" s="3">
        <v>2022</v>
      </c>
      <c r="I4" s="3">
        <v>2023</v>
      </c>
      <c r="J4" s="3">
        <f t="shared" ref="J4:J6" si="0">I4-H4</f>
        <v>1</v>
      </c>
      <c r="K4" s="3">
        <v>45</v>
      </c>
      <c r="L4" s="4">
        <v>0.1</v>
      </c>
      <c r="M4" s="5">
        <f>(1-L4)/K4</f>
        <v>0.02</v>
      </c>
      <c r="N4" s="6">
        <v>1100</v>
      </c>
      <c r="O4" s="6">
        <f>N4*G4</f>
        <v>3547147.0319999997</v>
      </c>
      <c r="P4" s="6">
        <f>O4*M4*J4</f>
        <v>70942.940640000001</v>
      </c>
      <c r="Q4" s="6">
        <f>MAX(O4-P4,0)</f>
        <v>3476204.0913599995</v>
      </c>
      <c r="R4" s="7">
        <v>0</v>
      </c>
      <c r="S4" s="6">
        <f>IF(Q4&gt;L4*O4,Q4*(1-R4),O4*L4)</f>
        <v>3476204.0913599995</v>
      </c>
    </row>
    <row r="5" spans="2:28" ht="30" x14ac:dyDescent="0.25">
      <c r="B5" s="3">
        <v>2</v>
      </c>
      <c r="C5" s="25" t="s">
        <v>29</v>
      </c>
      <c r="D5" s="3" t="s">
        <v>31</v>
      </c>
      <c r="E5" s="3" t="s">
        <v>62</v>
      </c>
      <c r="F5" s="22">
        <v>187.75</v>
      </c>
      <c r="G5" s="21">
        <f t="shared" ref="G5:G6" si="1">F5*10.764</f>
        <v>2020.9409999999998</v>
      </c>
      <c r="H5" s="3">
        <v>2022</v>
      </c>
      <c r="I5" s="3">
        <v>2023</v>
      </c>
      <c r="J5" s="3">
        <f t="shared" si="0"/>
        <v>1</v>
      </c>
      <c r="K5" s="3">
        <v>45</v>
      </c>
      <c r="L5" s="4">
        <v>0.1</v>
      </c>
      <c r="M5" s="5">
        <f t="shared" ref="M5:M6" si="2">(1-L5)/K5</f>
        <v>0.02</v>
      </c>
      <c r="N5" s="6">
        <v>1100</v>
      </c>
      <c r="O5" s="6">
        <f t="shared" ref="O5:O6" si="3">N5*G5</f>
        <v>2223035.0999999996</v>
      </c>
      <c r="P5" s="6">
        <f t="shared" ref="P5:P6" si="4">O5*M5*J5</f>
        <v>44460.70199999999</v>
      </c>
      <c r="Q5" s="6">
        <f t="shared" ref="Q5:Q6" si="5">MAX(O5-P5,0)</f>
        <v>2178574.3979999996</v>
      </c>
      <c r="R5" s="7">
        <v>0</v>
      </c>
      <c r="S5" s="6">
        <f t="shared" ref="S5:S7" si="6">IF(Q5&gt;L5*O5,Q5*(1-R5),O5*L5)</f>
        <v>2178574.3979999996</v>
      </c>
    </row>
    <row r="6" spans="2:28" x14ac:dyDescent="0.25">
      <c r="B6" s="3">
        <v>3</v>
      </c>
      <c r="C6" s="25" t="s">
        <v>30</v>
      </c>
      <c r="D6" s="3" t="s">
        <v>31</v>
      </c>
      <c r="E6" s="3" t="s">
        <v>62</v>
      </c>
      <c r="F6" s="22">
        <v>163.87</v>
      </c>
      <c r="G6" s="21">
        <f t="shared" si="1"/>
        <v>1763.8966799999998</v>
      </c>
      <c r="H6" s="3">
        <v>2022</v>
      </c>
      <c r="I6" s="3">
        <v>2023</v>
      </c>
      <c r="J6" s="3">
        <f t="shared" si="0"/>
        <v>1</v>
      </c>
      <c r="K6" s="3">
        <v>45</v>
      </c>
      <c r="L6" s="4">
        <v>0.1</v>
      </c>
      <c r="M6" s="5">
        <f t="shared" si="2"/>
        <v>0.02</v>
      </c>
      <c r="N6" s="6">
        <v>1100</v>
      </c>
      <c r="O6" s="6">
        <f t="shared" si="3"/>
        <v>1940286.3479999998</v>
      </c>
      <c r="P6" s="6">
        <f t="shared" si="4"/>
        <v>38805.726959999993</v>
      </c>
      <c r="Q6" s="6">
        <f t="shared" si="5"/>
        <v>1901480.6210399999</v>
      </c>
      <c r="R6" s="7">
        <v>0</v>
      </c>
      <c r="S6" s="6">
        <f t="shared" si="6"/>
        <v>1901480.6210399999</v>
      </c>
    </row>
    <row r="7" spans="2:28" x14ac:dyDescent="0.25">
      <c r="B7" s="40" t="s">
        <v>12</v>
      </c>
      <c r="C7" s="40"/>
      <c r="D7" s="40"/>
      <c r="E7" s="40"/>
      <c r="F7" s="12">
        <f>SUM(F4:F6)</f>
        <v>651.20000000000005</v>
      </c>
      <c r="G7" s="24">
        <f>SUM(G4:G6)</f>
        <v>7009.5167999999994</v>
      </c>
      <c r="H7" s="40"/>
      <c r="I7" s="40"/>
      <c r="J7" s="40"/>
      <c r="K7" s="40"/>
      <c r="L7" s="40"/>
      <c r="M7" s="40"/>
      <c r="N7" s="40"/>
      <c r="O7" s="8">
        <f>SUM(O4:O6)</f>
        <v>7710468.4799999986</v>
      </c>
      <c r="P7" s="8">
        <f>SUM(P4:P6)</f>
        <v>154209.36959999998</v>
      </c>
      <c r="Q7" s="8">
        <f>SUM(Q4:Q6)</f>
        <v>7556259.1103999987</v>
      </c>
      <c r="R7" s="9">
        <v>0</v>
      </c>
      <c r="S7" s="8">
        <f t="shared" si="6"/>
        <v>7556259.1103999987</v>
      </c>
      <c r="V7" s="33" t="s">
        <v>44</v>
      </c>
      <c r="W7" s="33" t="s">
        <v>45</v>
      </c>
      <c r="X7" s="33" t="s">
        <v>46</v>
      </c>
      <c r="Y7" s="33" t="s">
        <v>47</v>
      </c>
      <c r="Z7" s="33" t="s">
        <v>48</v>
      </c>
      <c r="AA7" s="33" t="s">
        <v>49</v>
      </c>
      <c r="AB7" s="33" t="s">
        <v>61</v>
      </c>
    </row>
    <row r="8" spans="2:28" ht="18" customHeight="1" x14ac:dyDescent="0.25">
      <c r="B8" s="41" t="s">
        <v>13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V8" s="30" t="s">
        <v>40</v>
      </c>
      <c r="W8" s="31">
        <v>99.13</v>
      </c>
      <c r="X8" s="32" t="s">
        <v>53</v>
      </c>
      <c r="Y8" s="32" t="s">
        <v>54</v>
      </c>
      <c r="Z8" s="32" t="s">
        <v>51</v>
      </c>
      <c r="AA8" s="32" t="s">
        <v>52</v>
      </c>
      <c r="AB8" s="34">
        <v>44533</v>
      </c>
    </row>
    <row r="9" spans="2:28" ht="14.25" customHeight="1" x14ac:dyDescent="0.25">
      <c r="B9" s="38" t="s">
        <v>32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V9" s="30" t="s">
        <v>41</v>
      </c>
      <c r="W9" s="31">
        <v>359.05</v>
      </c>
      <c r="X9" s="32" t="s">
        <v>53</v>
      </c>
      <c r="Y9" s="32" t="s">
        <v>54</v>
      </c>
      <c r="Z9" s="32" t="s">
        <v>55</v>
      </c>
      <c r="AA9" s="32" t="s">
        <v>56</v>
      </c>
      <c r="AB9" s="34">
        <v>44533</v>
      </c>
    </row>
    <row r="10" spans="2:28" ht="10.5" customHeight="1" x14ac:dyDescent="0.25">
      <c r="B10" s="38" t="s">
        <v>34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V10" s="30" t="s">
        <v>42</v>
      </c>
      <c r="W10" s="31">
        <v>224.23</v>
      </c>
      <c r="X10" s="32" t="s">
        <v>57</v>
      </c>
      <c r="Y10" s="32" t="s">
        <v>58</v>
      </c>
      <c r="Z10" s="32" t="s">
        <v>55</v>
      </c>
      <c r="AA10" s="32" t="s">
        <v>52</v>
      </c>
      <c r="AB10" s="34">
        <v>44533</v>
      </c>
    </row>
    <row r="11" spans="2:28" ht="12" customHeight="1" x14ac:dyDescent="0.25">
      <c r="B11" s="38" t="s">
        <v>33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V11" s="30" t="s">
        <v>43</v>
      </c>
      <c r="W11" s="31">
        <v>803.5</v>
      </c>
      <c r="X11" s="32" t="s">
        <v>59</v>
      </c>
      <c r="Y11" s="32" t="s">
        <v>60</v>
      </c>
      <c r="Z11" s="32" t="s">
        <v>55</v>
      </c>
      <c r="AA11" s="32" t="s">
        <v>52</v>
      </c>
      <c r="AB11" s="34">
        <v>44552</v>
      </c>
    </row>
    <row r="12" spans="2:28" x14ac:dyDescent="0.25">
      <c r="V12" s="29" t="s">
        <v>50</v>
      </c>
      <c r="W12" s="28">
        <f>SUM(W8:W11)</f>
        <v>1485.9099999999999</v>
      </c>
      <c r="X12" s="35"/>
      <c r="Y12" s="36"/>
      <c r="Z12" s="36"/>
      <c r="AA12" s="36"/>
      <c r="AB12" s="37"/>
    </row>
    <row r="13" spans="2:28" x14ac:dyDescent="0.25">
      <c r="G13" s="11"/>
    </row>
    <row r="14" spans="2:28" x14ac:dyDescent="0.25">
      <c r="F14" t="s">
        <v>36</v>
      </c>
      <c r="H14" s="26">
        <f>H16-H15</f>
        <v>5092384</v>
      </c>
      <c r="T14" s="27"/>
    </row>
    <row r="15" spans="2:28" x14ac:dyDescent="0.25">
      <c r="F15" t="s">
        <v>37</v>
      </c>
      <c r="H15" s="26">
        <f>H16*1*9/400</f>
        <v>117216</v>
      </c>
    </row>
    <row r="16" spans="2:28" x14ac:dyDescent="0.25">
      <c r="F16" t="s">
        <v>38</v>
      </c>
      <c r="H16" s="26">
        <f>F7*8000</f>
        <v>5209600</v>
      </c>
      <c r="L16" s="10"/>
    </row>
    <row r="18" spans="8:17" x14ac:dyDescent="0.25">
      <c r="O18" s="22"/>
    </row>
    <row r="19" spans="8:17" x14ac:dyDescent="0.25">
      <c r="Q19">
        <f>539-495</f>
        <v>44</v>
      </c>
    </row>
    <row r="21" spans="8:17" x14ac:dyDescent="0.25">
      <c r="H21" t="s">
        <v>39</v>
      </c>
      <c r="I21" s="11">
        <f>1600*0.8*G7</f>
        <v>8972181.5039999988</v>
      </c>
      <c r="P21">
        <v>10</v>
      </c>
    </row>
  </sheetData>
  <mergeCells count="8">
    <mergeCell ref="X12:AB12"/>
    <mergeCell ref="B11:S11"/>
    <mergeCell ref="B2:S2"/>
    <mergeCell ref="B7:E7"/>
    <mergeCell ref="H7:N7"/>
    <mergeCell ref="B8:S8"/>
    <mergeCell ref="B9:S9"/>
    <mergeCell ref="B10:S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O18"/>
  <sheetViews>
    <sheetView topLeftCell="A55" workbookViewId="0">
      <selection activeCell="P73" sqref="P73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  <col min="8" max="8" width="20" customWidth="1"/>
    <col min="11" max="11" width="13.5703125" customWidth="1"/>
  </cols>
  <sheetData>
    <row r="3" spans="3:14" x14ac:dyDescent="0.25">
      <c r="C3">
        <v>87120</v>
      </c>
      <c r="E3">
        <v>7943455</v>
      </c>
      <c r="G3">
        <v>36000000</v>
      </c>
    </row>
    <row r="4" spans="3:14" x14ac:dyDescent="0.25">
      <c r="C4">
        <v>500</v>
      </c>
      <c r="E4">
        <v>2</v>
      </c>
      <c r="G4">
        <f>60000</f>
        <v>60000</v>
      </c>
    </row>
    <row r="5" spans="3:14" x14ac:dyDescent="0.25">
      <c r="C5" s="13">
        <f>C4*C3</f>
        <v>43560000</v>
      </c>
      <c r="E5" s="13">
        <f>E4*E3</f>
        <v>15886910</v>
      </c>
      <c r="G5">
        <f>G3/G4</f>
        <v>600</v>
      </c>
    </row>
    <row r="12" spans="3:14" x14ac:dyDescent="0.25">
      <c r="H12">
        <v>2003</v>
      </c>
      <c r="K12">
        <v>2017</v>
      </c>
    </row>
    <row r="13" spans="3:14" x14ac:dyDescent="0.25">
      <c r="H13" s="13">
        <v>6000000</v>
      </c>
      <c r="K13">
        <f>M161</f>
        <v>0</v>
      </c>
    </row>
    <row r="16" spans="3:14" x14ac:dyDescent="0.25">
      <c r="N16" t="s">
        <v>26</v>
      </c>
    </row>
    <row r="18" spans="14:15" x14ac:dyDescent="0.25">
      <c r="N18">
        <f>1/1.19</f>
        <v>0.84033613445378152</v>
      </c>
      <c r="O18">
        <f>N18*10.764</f>
        <v>9.045378151260504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workbookViewId="0">
      <selection activeCell="I10" sqref="I10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</cols>
  <sheetData>
    <row r="1" spans="1:13" ht="15.75" x14ac:dyDescent="0.25">
      <c r="A1" s="39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04.25" x14ac:dyDescent="0.25">
      <c r="A2" s="14" t="s">
        <v>24</v>
      </c>
      <c r="B2" s="14" t="s">
        <v>17</v>
      </c>
      <c r="C2" s="14" t="s">
        <v>2</v>
      </c>
      <c r="D2" s="14" t="s">
        <v>18</v>
      </c>
      <c r="E2" s="14" t="s">
        <v>19</v>
      </c>
      <c r="F2" s="14" t="s">
        <v>5</v>
      </c>
      <c r="G2" s="14" t="s">
        <v>6</v>
      </c>
      <c r="H2" s="14" t="s">
        <v>25</v>
      </c>
      <c r="I2" s="14" t="s">
        <v>8</v>
      </c>
      <c r="J2" s="14" t="s">
        <v>9</v>
      </c>
      <c r="K2" s="14" t="s">
        <v>10</v>
      </c>
      <c r="L2" s="14" t="s">
        <v>20</v>
      </c>
      <c r="M2" s="14" t="s">
        <v>11</v>
      </c>
    </row>
    <row r="3" spans="1:13" x14ac:dyDescent="0.25">
      <c r="A3" s="15">
        <v>136</v>
      </c>
      <c r="B3" s="16">
        <v>2022</v>
      </c>
      <c r="C3" s="16">
        <v>2023</v>
      </c>
      <c r="D3" s="16">
        <f>C3-B3</f>
        <v>1</v>
      </c>
      <c r="E3" s="16">
        <v>60</v>
      </c>
      <c r="F3" s="17">
        <v>0.1</v>
      </c>
      <c r="G3" s="18">
        <f>(1-F3)/E3</f>
        <v>1.5000000000000001E-2</v>
      </c>
      <c r="H3" s="19">
        <v>4000</v>
      </c>
      <c r="I3" s="19">
        <f>H3*A3</f>
        <v>544000</v>
      </c>
      <c r="J3" s="19">
        <f>I3*G3*D3</f>
        <v>8160.0000000000009</v>
      </c>
      <c r="K3" s="19">
        <f>MAX(I3-J3,0)</f>
        <v>535840</v>
      </c>
      <c r="L3" s="20">
        <v>0</v>
      </c>
      <c r="M3" s="19">
        <f>IF(K3&gt;F3*I3,K3*(1-L3),I3*F3)</f>
        <v>535840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M6"/>
  <sheetViews>
    <sheetView workbookViewId="0">
      <selection activeCell="M6" sqref="M6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Mahesh Joshi</cp:lastModifiedBy>
  <dcterms:created xsi:type="dcterms:W3CDTF">2022-07-28T09:17:09Z</dcterms:created>
  <dcterms:modified xsi:type="dcterms:W3CDTF">2023-07-13T09:40:44Z</dcterms:modified>
</cp:coreProperties>
</file>